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xr:revisionPtr revIDLastSave="0" documentId="13_ncr:1000001_{F28E5417-12E7-1E43-992D-077F9EC551CB}" xr6:coauthVersionLast="45" xr6:coauthVersionMax="45" xr10:uidLastSave="{00000000-0000-0000-0000-000000000000}"/>
  <workbookProtection workbookPassword="CE26" lockStructure="1"/>
  <bookViews>
    <workbookView xWindow="360" yWindow="105" windowWidth="14355" windowHeight="4695" xr2:uid="{00000000-000D-0000-FFFF-FFFF00000000}"/>
  </bookViews>
  <sheets>
    <sheet name="Estimated Tax" sheetId="1" r:id="rId1"/>
    <sheet name="Calculaton" sheetId="2" state="hidden" r:id="rId2"/>
  </sheets>
  <definedNames>
    <definedName name="category">Calculaton!$G$3:$G$5</definedName>
    <definedName name="month">'Estimated Tax'!#REF!</definedName>
    <definedName name="surrender_amount">'Estimated Tax'!#REF!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0" i="2" l="1"/>
  <c r="L39" i="2"/>
  <c r="L33" i="2"/>
  <c r="L32" i="2"/>
  <c r="L31" i="2"/>
  <c r="Q26" i="2"/>
  <c r="Q25" i="2"/>
  <c r="Q24" i="2"/>
  <c r="Q23" i="2"/>
  <c r="L23" i="2"/>
  <c r="Q22" i="2"/>
  <c r="L22" i="2"/>
  <c r="Q21" i="2"/>
  <c r="L21" i="2"/>
  <c r="N13" i="2"/>
  <c r="B11" i="2"/>
  <c r="B12" i="2"/>
  <c r="B13" i="2"/>
  <c r="B14" i="2"/>
  <c r="B15" i="2"/>
  <c r="B16" i="2"/>
  <c r="B17" i="2"/>
  <c r="B18" i="2"/>
  <c r="B19" i="2"/>
  <c r="B20" i="2"/>
  <c r="B21" i="2"/>
  <c r="B22" i="2"/>
  <c r="B23" i="2"/>
  <c r="B24" i="2"/>
  <c r="B25" i="2"/>
  <c r="B26" i="2"/>
  <c r="D10" i="1"/>
  <c r="D12" i="1"/>
  <c r="D7" i="1"/>
  <c r="D11" i="1"/>
  <c r="D13" i="1"/>
  <c r="D15" i="1"/>
  <c r="D19" i="1"/>
  <c r="I3" i="1"/>
  <c r="I6" i="1"/>
  <c r="E6" i="2"/>
  <c r="J8" i="2"/>
  <c r="E27" i="2"/>
  <c r="J7" i="2"/>
  <c r="D21" i="1"/>
  <c r="G14" i="1"/>
  <c r="G15" i="1"/>
  <c r="J12" i="2"/>
  <c r="T8" i="2"/>
  <c r="U8" i="2"/>
  <c r="L12" i="2"/>
  <c r="K12" i="2"/>
  <c r="T9" i="2"/>
  <c r="U9" i="2"/>
  <c r="L11" i="2"/>
  <c r="Q10" i="2"/>
  <c r="R10" i="2"/>
  <c r="K11" i="2"/>
  <c r="Q9" i="2"/>
  <c r="R9" i="2"/>
  <c r="J11" i="2"/>
  <c r="Q8" i="2"/>
  <c r="R8" i="2"/>
  <c r="S9" i="2"/>
  <c r="S8" i="2"/>
  <c r="Q13" i="2"/>
  <c r="E29" i="2"/>
  <c r="V8" i="2"/>
  <c r="R13" i="2"/>
  <c r="E30" i="2"/>
  <c r="V9" i="2"/>
  <c r="I1" i="2"/>
  <c r="T10" i="2"/>
  <c r="S10" i="2"/>
  <c r="D20" i="1"/>
  <c r="G10" i="1"/>
  <c r="G11" i="1"/>
  <c r="U10" i="2"/>
  <c r="V10" i="2"/>
</calcChain>
</file>

<file path=xl/sharedStrings.xml><?xml version="1.0" encoding="utf-8"?>
<sst xmlns="http://schemas.openxmlformats.org/spreadsheetml/2006/main" count="85" uniqueCount="57">
  <si>
    <t>March Basic</t>
  </si>
  <si>
    <t>DA Rate</t>
  </si>
  <si>
    <t>HRA Rate</t>
  </si>
  <si>
    <t>March Gross Salary</t>
  </si>
  <si>
    <t>July Basic</t>
  </si>
  <si>
    <t>July Gross Salary</t>
  </si>
  <si>
    <t>DA Areear</t>
  </si>
  <si>
    <t>Surrender</t>
  </si>
  <si>
    <t>Bonus</t>
  </si>
  <si>
    <t>Annual Income</t>
  </si>
  <si>
    <t>Satandard Deduction</t>
  </si>
  <si>
    <t>Deduction Under 80C</t>
  </si>
  <si>
    <t>Deduction Above 150000</t>
  </si>
  <si>
    <t>Net Taxable Income</t>
  </si>
  <si>
    <t>Tax as per new Regime</t>
  </si>
  <si>
    <t>Tax as per old Regime</t>
  </si>
  <si>
    <t>Total rate</t>
  </si>
  <si>
    <t>Old</t>
  </si>
  <si>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</si>
  <si>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</si>
  <si>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</si>
  <si>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</si>
  <si>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</si>
  <si>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</si>
  <si>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</si>
  <si>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</si>
  <si>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</si>
  <si>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</si>
  <si>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</si>
  <si>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</si>
  <si>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</si>
  <si>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</si>
  <si>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</si>
  <si>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</si>
  <si>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</si>
  <si>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</si>
  <si>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</si>
  <si>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</si>
  <si>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</si>
  <si>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</si>
  <si>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</si>
  <si>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</si>
  <si>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</si>
  <si>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</si>
  <si>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</si>
  <si>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</si>
  <si>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</si>
  <si>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</si>
  <si>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</si>
  <si>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</si>
  <si>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</si>
  <si>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</si>
  <si>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Estimated Tax Calculator In One Minute</t>
  </si>
  <si>
    <t>Home Loan Interest</t>
  </si>
  <si>
    <t>Auto Calculation</t>
  </si>
  <si>
    <t>Monthly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</si>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</sst>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_-* #,##0_-;\-* #,##0_-;_-* \-??_-;_-@_-"/>
    <numFmt numFmtId="166" formatCode="_(* #,##0_);_(* \(#,##0\);_(* \-??_);_(@_)"/>
  </numFmts>
  <fonts count="22" x14ac:knownFonts="1">
    <font>
      <sz val="11"/>
      <color theme="1"/>
      <name val="Calibri"/>
      <family val="2"/>
      <scheme val="minor"/>
    </font>
    <font>
      <b/>
      <sz val="11"/>
      <color theme="1"/>
      <name val="Calibri"/>
      <family val="2"/>
      <scheme val="minor"/>
    </font>
    <font>
      <sz val="11"/>
      <color indexed="8"/>
      <name val="Calibri"/>
      <family val="2"/>
      <charset val="1"/>
    </font>
    <font>
      <b/>
      <sz val="13"/>
      <color indexed="8"/>
      <name val="Arial"/>
      <family val="2"/>
      <charset val="1"/>
    </font>
    <font>
      <sz val="12"/>
      <color indexed="8"/>
      <name val="Arial"/>
      <family val="2"/>
      <charset val="1"/>
    </font>
    <font>
      <b/>
      <sz val="12"/>
      <color indexed="8"/>
      <name val="Arial"/>
      <family val="2"/>
      <charset val="1"/>
    </font>
    <font>
      <sz val="13"/>
      <color indexed="8"/>
      <name val="Arial"/>
      <family val="2"/>
      <charset val="1"/>
    </font>
    <font>
      <b/>
      <sz val="11"/>
      <color indexed="8"/>
      <name val="Calibri"/>
      <family val="2"/>
      <charset val="1"/>
    </font>
    <font>
      <sz val="11"/>
      <color rgb="FFFF0000"/>
      <name val="Calibri"/>
      <family val="2"/>
      <charset val="1"/>
    </font>
    <font>
      <sz val="12"/>
      <color rgb="FFFF0000"/>
      <name val="Arial"/>
      <family val="2"/>
      <charset val="1"/>
    </font>
    <font>
      <b/>
      <sz val="12"/>
      <color rgb="FFFF0000"/>
      <name val="Arial"/>
      <family val="2"/>
      <charset val="1"/>
    </font>
    <font>
      <sz val="12"/>
      <color theme="1"/>
      <name val="Calibri"/>
      <family val="2"/>
      <scheme val="minor"/>
    </font>
    <font>
      <b/>
      <sz val="12"/>
      <color theme="1"/>
      <name val="Calibri"/>
      <family val="2"/>
      <scheme val="minor"/>
    </font>
    <font>
      <sz val="12"/>
      <name val="Calibri"/>
      <family val="2"/>
      <scheme val="minor"/>
    </font>
    <font>
      <b/>
      <sz val="16"/>
      <name val="Calibri"/>
      <family val="2"/>
      <scheme val="minor"/>
    </font>
    <font>
      <b/>
      <sz val="16"/>
      <color theme="0"/>
      <name val="Calibri"/>
      <family val="2"/>
      <scheme val="minor"/>
    </font>
    <font>
      <b/>
      <sz val="12"/>
      <color rgb="FFC00000"/>
      <name val="Calibri"/>
      <family val="2"/>
      <scheme val="minor"/>
    </font>
    <font>
      <b/>
      <sz val="20"/>
      <color theme="1"/>
      <name val="Calibri"/>
      <family val="2"/>
      <scheme val="minor"/>
    </font>
    <font>
      <b/>
      <sz val="24"/>
      <color theme="1"/>
      <name val="Calibri"/>
      <family val="2"/>
      <scheme val="minor"/>
    </font>
    <font>
      <b/>
      <sz val="20"/>
      <color theme="0"/>
      <name val="Calibri"/>
      <family val="2"/>
      <scheme val="minor"/>
    </font>
    <font>
      <b/>
      <sz val="11"/>
      <color rgb="FFC00000"/>
      <name val="Calibri"/>
      <family val="2"/>
      <scheme val="minor"/>
    </font>
    <font>
      <b/>
      <sz val="24"/>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C0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164" fontId="2" fillId="0" borderId="0" applyFill="0" applyBorder="0" applyProtection="0"/>
  </cellStyleXfs>
  <cellXfs count="86">
    <xf numFmtId="0" fontId="0" fillId="0" borderId="0" xfId="0"/>
    <xf numFmtId="166" fontId="10" fillId="0" borderId="0" xfId="2" applyNumberFormat="1" applyFont="1" applyFill="1" applyBorder="1" applyAlignment="1" applyProtection="1">
      <protection hidden="1"/>
    </xf>
    <xf numFmtId="0" fontId="6" fillId="0" borderId="2" xfId="1" applyFont="1" applyFill="1" applyBorder="1" applyAlignment="1" applyProtection="1">
      <alignment horizontal="left" vertical="center" wrapText="1"/>
      <protection locked="0"/>
    </xf>
    <xf numFmtId="165" fontId="4" fillId="0" borderId="11" xfId="2" applyNumberFormat="1" applyFont="1" applyFill="1" applyBorder="1" applyAlignment="1" applyProtection="1">
      <protection locked="0"/>
    </xf>
    <xf numFmtId="165" fontId="4" fillId="0" borderId="18" xfId="2" applyNumberFormat="1" applyFont="1" applyFill="1" applyBorder="1" applyAlignment="1" applyProtection="1">
      <protection locked="0"/>
    </xf>
    <xf numFmtId="0" fontId="2" fillId="0" borderId="0" xfId="1" applyFill="1" applyProtection="1">
      <protection locked="0"/>
    </xf>
    <xf numFmtId="0" fontId="4" fillId="0" borderId="0" xfId="1" applyFont="1" applyFill="1" applyProtection="1">
      <protection locked="0"/>
    </xf>
    <xf numFmtId="0" fontId="2" fillId="0" borderId="2" xfId="1" applyFill="1" applyBorder="1" applyProtection="1">
      <protection locked="0"/>
    </xf>
    <xf numFmtId="0" fontId="5" fillId="0" borderId="4" xfId="1" applyFont="1" applyFill="1" applyBorder="1" applyAlignment="1" applyProtection="1">
      <alignment horizontal="right"/>
      <protection locked="0"/>
    </xf>
    <xf numFmtId="0" fontId="5" fillId="0" borderId="5" xfId="1" applyFont="1" applyFill="1" applyBorder="1" applyProtection="1">
      <protection locked="0"/>
    </xf>
    <xf numFmtId="0" fontId="4" fillId="0" borderId="5" xfId="1" applyFont="1" applyFill="1" applyBorder="1" applyProtection="1">
      <protection locked="0"/>
    </xf>
    <xf numFmtId="0" fontId="5" fillId="0" borderId="6" xfId="1" applyFont="1" applyFill="1" applyBorder="1" applyAlignment="1" applyProtection="1">
      <alignment horizontal="right" vertical="top"/>
      <protection locked="0"/>
    </xf>
    <xf numFmtId="0" fontId="5" fillId="0" borderId="7" xfId="1" applyFont="1" applyFill="1" applyBorder="1" applyAlignment="1" applyProtection="1">
      <alignment wrapText="1"/>
      <protection locked="0"/>
    </xf>
    <xf numFmtId="0" fontId="2" fillId="0" borderId="7" xfId="1" applyFill="1" applyBorder="1" applyProtection="1">
      <protection locked="0"/>
    </xf>
    <xf numFmtId="0" fontId="4" fillId="0" borderId="6" xfId="1" applyFont="1" applyFill="1" applyBorder="1" applyAlignment="1" applyProtection="1">
      <alignment vertical="top" wrapText="1"/>
      <protection locked="0"/>
    </xf>
    <xf numFmtId="0" fontId="2" fillId="0" borderId="0" xfId="1" applyFont="1" applyFill="1" applyProtection="1">
      <protection locked="0"/>
    </xf>
    <xf numFmtId="0" fontId="4" fillId="0" borderId="8" xfId="1" applyFont="1" applyFill="1" applyBorder="1" applyAlignment="1" applyProtection="1">
      <alignment vertical="center"/>
      <protection locked="0"/>
    </xf>
    <xf numFmtId="0" fontId="4" fillId="0" borderId="9" xfId="1" applyFont="1" applyFill="1" applyBorder="1" applyProtection="1">
      <protection locked="0"/>
    </xf>
    <xf numFmtId="0" fontId="2" fillId="0" borderId="10" xfId="1" applyFill="1" applyBorder="1" applyProtection="1">
      <protection locked="0"/>
    </xf>
    <xf numFmtId="0" fontId="4" fillId="0" borderId="12" xfId="1" applyFont="1" applyFill="1" applyBorder="1" applyProtection="1">
      <protection locked="0"/>
    </xf>
    <xf numFmtId="0" fontId="4" fillId="0" borderId="2" xfId="1" applyFont="1" applyFill="1" applyBorder="1" applyProtection="1">
      <protection locked="0"/>
    </xf>
    <xf numFmtId="0" fontId="4" fillId="0" borderId="2" xfId="1" applyFont="1" applyFill="1" applyBorder="1" applyAlignment="1" applyProtection="1">
      <alignment horizontal="center"/>
      <protection locked="0"/>
    </xf>
    <xf numFmtId="0" fontId="5" fillId="0" borderId="0" xfId="1" applyFont="1" applyFill="1" applyProtection="1">
      <protection locked="0"/>
    </xf>
    <xf numFmtId="0" fontId="4" fillId="0" borderId="9" xfId="1" applyFont="1" applyFill="1" applyBorder="1" applyAlignment="1" applyProtection="1">
      <alignment horizontal="left" wrapText="1"/>
      <protection locked="0"/>
    </xf>
    <xf numFmtId="0" fontId="4" fillId="0" borderId="10" xfId="1" applyFont="1" applyFill="1" applyBorder="1" applyAlignment="1" applyProtection="1">
      <alignment horizontal="left" wrapText="1"/>
      <protection locked="0"/>
    </xf>
    <xf numFmtId="0" fontId="2" fillId="0" borderId="2" xfId="1" applyFont="1" applyFill="1" applyBorder="1" applyAlignment="1" applyProtection="1">
      <alignment horizontal="center"/>
      <protection locked="0"/>
    </xf>
    <xf numFmtId="0" fontId="2" fillId="0" borderId="13" xfId="1" applyFill="1" applyBorder="1" applyAlignment="1" applyProtection="1">
      <alignment horizontal="center"/>
      <protection locked="0"/>
    </xf>
    <xf numFmtId="2" fontId="2" fillId="0" borderId="13" xfId="1" applyNumberFormat="1" applyFill="1" applyBorder="1" applyAlignment="1" applyProtection="1">
      <alignment horizontal="center"/>
      <protection locked="0"/>
    </xf>
    <xf numFmtId="0" fontId="2" fillId="0" borderId="14" xfId="1" applyFont="1" applyFill="1" applyBorder="1" applyAlignment="1" applyProtection="1">
      <alignment horizontal="center"/>
      <protection locked="0"/>
    </xf>
    <xf numFmtId="2" fontId="2" fillId="0" borderId="14" xfId="1" applyNumberFormat="1" applyFill="1" applyBorder="1" applyAlignment="1" applyProtection="1">
      <alignment horizontal="center"/>
      <protection locked="0"/>
    </xf>
    <xf numFmtId="0" fontId="4" fillId="0" borderId="16" xfId="1" applyFont="1" applyFill="1" applyBorder="1" applyProtection="1">
      <protection locked="0"/>
    </xf>
    <xf numFmtId="0" fontId="2" fillId="0" borderId="17" xfId="1" applyFill="1" applyBorder="1" applyProtection="1">
      <protection locked="0"/>
    </xf>
    <xf numFmtId="0" fontId="7" fillId="0" borderId="0" xfId="1" applyFont="1" applyFill="1" applyProtection="1">
      <protection locked="0"/>
    </xf>
    <xf numFmtId="0" fontId="5" fillId="0" borderId="4" xfId="1" applyFont="1" applyFill="1" applyBorder="1" applyAlignment="1" applyProtection="1">
      <alignment horizontal="right" vertical="center"/>
      <protection locked="0"/>
    </xf>
    <xf numFmtId="0" fontId="5" fillId="0" borderId="19" xfId="1" applyFont="1" applyFill="1" applyBorder="1" applyProtection="1">
      <protection locked="0"/>
    </xf>
    <xf numFmtId="0" fontId="5" fillId="0" borderId="0" xfId="1" applyFont="1" applyFill="1" applyBorder="1" applyAlignment="1" applyProtection="1">
      <alignment horizontal="right" vertical="center"/>
      <protection locked="0"/>
    </xf>
    <xf numFmtId="0" fontId="5" fillId="0" borderId="0" xfId="1" applyFont="1" applyFill="1" applyBorder="1" applyProtection="1">
      <protection locked="0"/>
    </xf>
    <xf numFmtId="0" fontId="4" fillId="0" borderId="0" xfId="1" applyFont="1" applyFill="1" applyBorder="1" applyProtection="1">
      <protection locked="0"/>
    </xf>
    <xf numFmtId="165" fontId="4" fillId="0" borderId="0" xfId="2" applyNumberFormat="1" applyFont="1" applyFill="1" applyBorder="1" applyAlignment="1" applyProtection="1">
      <protection locked="0"/>
    </xf>
    <xf numFmtId="0" fontId="2" fillId="0" borderId="0" xfId="1" applyFill="1" applyAlignment="1" applyProtection="1">
      <alignment horizontal="left" wrapText="1"/>
      <protection locked="0"/>
    </xf>
    <xf numFmtId="0" fontId="8" fillId="0" borderId="0" xfId="1" applyFont="1" applyFill="1" applyProtection="1">
      <protection hidden="1"/>
    </xf>
    <xf numFmtId="165" fontId="9" fillId="0" borderId="4" xfId="2" applyNumberFormat="1" applyFont="1" applyFill="1" applyBorder="1" applyAlignment="1" applyProtection="1">
      <protection hidden="1"/>
    </xf>
    <xf numFmtId="0" fontId="9" fillId="0" borderId="0" xfId="1" applyFont="1" applyFill="1" applyProtection="1">
      <protection hidden="1"/>
    </xf>
    <xf numFmtId="165" fontId="9" fillId="0" borderId="0" xfId="1" applyNumberFormat="1" applyFont="1" applyFill="1" applyProtection="1">
      <protection hidden="1"/>
    </xf>
    <xf numFmtId="0" fontId="9" fillId="0" borderId="2" xfId="1" applyFont="1" applyFill="1" applyBorder="1" applyProtection="1">
      <protection hidden="1"/>
    </xf>
    <xf numFmtId="2" fontId="8" fillId="0" borderId="13" xfId="1" applyNumberFormat="1" applyFont="1" applyFill="1" applyBorder="1" applyAlignment="1" applyProtection="1">
      <alignment horizontal="center"/>
      <protection hidden="1"/>
    </xf>
    <xf numFmtId="2" fontId="8" fillId="0" borderId="14" xfId="1" applyNumberFormat="1" applyFont="1" applyFill="1" applyBorder="1" applyAlignment="1" applyProtection="1">
      <alignment horizontal="center"/>
      <protection hidden="1"/>
    </xf>
    <xf numFmtId="0" fontId="9" fillId="0" borderId="8" xfId="1" applyFont="1" applyFill="1" applyBorder="1" applyAlignment="1" applyProtection="1">
      <alignment vertical="center"/>
      <protection hidden="1"/>
    </xf>
    <xf numFmtId="0" fontId="9" fillId="0" borderId="15" xfId="1" applyFont="1" applyFill="1" applyBorder="1" applyAlignment="1" applyProtection="1">
      <alignment vertical="center"/>
      <protection hidden="1"/>
    </xf>
    <xf numFmtId="0" fontId="0" fillId="0" borderId="0" xfId="0" applyProtection="1">
      <protection locked="0"/>
    </xf>
    <xf numFmtId="0" fontId="13" fillId="3" borderId="1" xfId="0" applyFont="1" applyFill="1" applyBorder="1" applyAlignment="1" applyProtection="1">
      <alignment horizontal="center" vertical="center" wrapText="1"/>
      <protection locked="0"/>
    </xf>
    <xf numFmtId="9"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2" fontId="0" fillId="0" borderId="0" xfId="0" applyNumberFormat="1" applyProtection="1">
      <protection locked="0"/>
    </xf>
    <xf numFmtId="0" fontId="0" fillId="0" borderId="0" xfId="0" applyAlignment="1" applyProtection="1">
      <alignment horizontal="center" vertical="center"/>
      <protection locked="0"/>
    </xf>
    <xf numFmtId="0" fontId="0" fillId="0" borderId="0" xfId="0" applyAlignment="1" applyProtection="1">
      <protection locked="0"/>
    </xf>
    <xf numFmtId="9" fontId="11" fillId="0" borderId="1" xfId="0" applyNumberFormat="1" applyFont="1" applyFill="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12" fillId="0" borderId="1" xfId="0" applyFont="1" applyBorder="1" applyAlignment="1" applyProtection="1">
      <alignment horizontal="right" vertical="center"/>
      <protection hidden="1"/>
    </xf>
    <xf numFmtId="0" fontId="12" fillId="0" borderId="1" xfId="0" applyNumberFormat="1" applyFont="1" applyBorder="1" applyAlignment="1" applyProtection="1">
      <alignment horizontal="right" vertical="center"/>
      <protection hidden="1"/>
    </xf>
    <xf numFmtId="0" fontId="12" fillId="0" borderId="1" xfId="0" applyFont="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6" fillId="2" borderId="1" xfId="0" applyFont="1" applyFill="1" applyBorder="1" applyAlignment="1" applyProtection="1">
      <alignment horizontal="right" vertical="center"/>
      <protection hidden="1"/>
    </xf>
    <xf numFmtId="9"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7" fillId="0" borderId="0" xfId="0" applyFont="1" applyAlignment="1" applyProtection="1">
      <alignment vertical="center"/>
      <protection locked="0"/>
    </xf>
    <xf numFmtId="0" fontId="12" fillId="5" borderId="1" xfId="0" applyNumberFormat="1" applyFont="1" applyFill="1" applyBorder="1" applyAlignment="1" applyProtection="1">
      <alignment horizontal="right" vertical="center"/>
      <protection locked="0"/>
    </xf>
    <xf numFmtId="0" fontId="20" fillId="0" borderId="1" xfId="0" applyFont="1" applyBorder="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0" fontId="0" fillId="0" borderId="0" xfId="0" applyFill="1" applyBorder="1" applyProtection="1">
      <protection locked="0"/>
    </xf>
    <xf numFmtId="0" fontId="14" fillId="0" borderId="0" xfId="0" applyFont="1" applyFill="1" applyBorder="1" applyAlignment="1" applyProtection="1">
      <alignment horizontal="center" vertical="center" wrapText="1"/>
      <protection locked="0"/>
    </xf>
    <xf numFmtId="0" fontId="12" fillId="8" borderId="1" xfId="0" applyFont="1" applyFill="1" applyBorder="1" applyAlignment="1" applyProtection="1">
      <alignment vertical="center"/>
      <protection hidden="1"/>
    </xf>
    <xf numFmtId="0" fontId="1" fillId="4" borderId="1" xfId="0" applyFont="1" applyFill="1" applyBorder="1" applyAlignment="1" applyProtection="1">
      <alignment horizontal="left" vertical="center"/>
      <protection locked="0"/>
    </xf>
    <xf numFmtId="0" fontId="14" fillId="3"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2" fillId="7" borderId="20" xfId="0" applyFont="1" applyFill="1" applyBorder="1" applyAlignment="1" applyProtection="1">
      <alignment horizontal="center" vertical="center" wrapText="1"/>
      <protection locked="0"/>
    </xf>
    <xf numFmtId="0" fontId="12" fillId="7" borderId="21"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21" fillId="9" borderId="0"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protection locked="0"/>
    </xf>
    <xf numFmtId="0" fontId="2" fillId="0" borderId="3" xfId="1" applyFill="1" applyBorder="1" applyAlignment="1" applyProtection="1">
      <alignment horizontal="center"/>
      <protection locked="0"/>
    </xf>
    <xf numFmtId="0" fontId="4" fillId="0" borderId="10" xfId="1" applyFont="1" applyFill="1" applyBorder="1" applyAlignment="1" applyProtection="1">
      <alignment horizontal="left" wrapText="1"/>
      <protection locked="0"/>
    </xf>
    <xf numFmtId="0" fontId="2" fillId="0" borderId="0" xfId="1" applyFont="1" applyFill="1" applyBorder="1" applyAlignment="1" applyProtection="1">
      <alignment horizontal="left" wrapText="1"/>
      <protection locked="0"/>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dr:col>1</xdr:col>
      <xdr:colOff>19457</xdr:colOff>
      <xdr:row>2</xdr:row>
      <xdr:rowOff>217165</xdr:rowOff>
    </xdr:from>
    <xdr:to>
      <xdr:col>1</xdr:col>
      <xdr:colOff>635047</xdr:colOff>
      <xdr:row>4</xdr:row>
      <xdr:rowOff>70755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723505">
          <a:off x="736633" y="844694"/>
          <a:ext cx="615590" cy="615590"/>
        </a:xfrm>
        <a:prstGeom prst="rect">
          <a:avLst/>
        </a:prstGeom>
      </xdr:spPr>
    </xdr:pic>
    <xdr:clientData/>
  </xdr:twoCellAnchor>
  <xdr:twoCellAnchor>
    <xdr:from>
      <xdr:col>0</xdr:col>
      <xdr:colOff>22411</xdr:colOff>
      <xdr:row>1</xdr:row>
      <xdr:rowOff>44824</xdr:rowOff>
    </xdr:from>
    <xdr:to>
      <xdr:col>0</xdr:col>
      <xdr:colOff>683559</xdr:colOff>
      <xdr:row>4</xdr:row>
      <xdr:rowOff>148879</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22411" y="470648"/>
          <a:ext cx="661148" cy="1067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Fill Your March </a:t>
          </a:r>
          <a:r>
            <a:rPr lang="en-US" sz="1400" b="1"/>
            <a:t>Basic</a:t>
          </a:r>
          <a:endParaRPr 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1019175</xdr:colOff>
      <xdr:row>5</xdr:row>
      <xdr:rowOff>38100</xdr:rowOff>
    </xdr:from>
    <xdr:to>
      <xdr:col>3</xdr:col>
      <xdr:colOff>1304925</xdr:colOff>
      <xdr:row>5</xdr:row>
      <xdr:rowOff>171450</xdr:rowOff>
    </xdr:to>
    <xdr:sp macro="" textlink="">
      <xdr:nvSpPr>
        <xdr:cNvPr id="6" name="Arrow: Notched Right 8">
          <a:extLst>
            <a:ext uri="{FF2B5EF4-FFF2-40B4-BE49-F238E27FC236}">
              <a16:creationId xmlns:a16="http://schemas.microsoft.com/office/drawing/2014/main" id="{00000000-0008-0000-0100-000006000000}"/>
            </a:ext>
          </a:extLst>
        </xdr:cNvPr>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4</xdr:col>
      <xdr:colOff>723900</xdr:colOff>
      <xdr:row>6</xdr:row>
      <xdr:rowOff>200025</xdr:rowOff>
    </xdr:from>
    <xdr:to>
      <xdr:col>4</xdr:col>
      <xdr:colOff>857250</xdr:colOff>
      <xdr:row>6</xdr:row>
      <xdr:rowOff>371475</xdr:rowOff>
    </xdr:to>
    <xdr:sp macro="" textlink="">
      <xdr:nvSpPr>
        <xdr:cNvPr id="7" name="Arrow: Notched Right 9">
          <a:extLst>
            <a:ext uri="{FF2B5EF4-FFF2-40B4-BE49-F238E27FC236}">
              <a16:creationId xmlns:a16="http://schemas.microsoft.com/office/drawing/2014/main" id="{00000000-0008-0000-0100-000007000000}"/>
            </a:ext>
          </a:extLst>
        </xdr:cNvPr>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3</xdr:col>
      <xdr:colOff>1009650</xdr:colOff>
      <xdr:row>3</xdr:row>
      <xdr:rowOff>200025</xdr:rowOff>
    </xdr:from>
    <xdr:to>
      <xdr:col>3</xdr:col>
      <xdr:colOff>1285875</xdr:colOff>
      <xdr:row>3</xdr:row>
      <xdr:rowOff>342900</xdr:rowOff>
    </xdr:to>
    <xdr:sp macro="" textlink="">
      <xdr:nvSpPr>
        <xdr:cNvPr id="8" name="Arrow: Notched Right 10">
          <a:extLst>
            <a:ext uri="{FF2B5EF4-FFF2-40B4-BE49-F238E27FC236}">
              <a16:creationId xmlns:a16="http://schemas.microsoft.com/office/drawing/2014/main" id="{00000000-0008-0000-0100-000008000000}"/>
            </a:ext>
          </a:extLst>
        </xdr:cNvPr>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zoomScale="85" zoomScaleNormal="85" zoomScaleSheetLayoutView="100" workbookViewId="0">
      <selection activeCell="G11" sqref="G11"/>
    </sheetView>
  </sheetViews>
  <sheetFormatPr defaultColWidth="9.14453125" defaultRowHeight="15" x14ac:dyDescent="0.2"/>
  <cols>
    <col min="1" max="7" width="10.76171875" style="49" customWidth="1"/>
    <col min="8" max="8" width="9.14453125" style="49" customWidth="1"/>
    <col min="9" max="9" width="9.14453125" style="49" hidden="1" customWidth="1"/>
    <col min="10" max="10" width="9.14453125" style="49" customWidth="1"/>
    <col min="11" max="16384" width="9.14453125" style="49"/>
  </cols>
  <sheetData>
    <row r="1" spans="1:9" ht="33.75" customHeight="1" x14ac:dyDescent="0.2">
      <c r="A1" s="79" t="s">
        <v>52</v>
      </c>
      <c r="B1" s="79"/>
      <c r="C1" s="79"/>
      <c r="D1" s="79"/>
      <c r="E1" s="79"/>
      <c r="F1" s="79"/>
      <c r="G1" s="79"/>
      <c r="H1" s="79"/>
      <c r="I1" s="54" t="s">
        <v>17</v>
      </c>
    </row>
    <row r="2" spans="1:9" ht="15.75" customHeight="1" x14ac:dyDescent="0.2">
      <c r="B2" s="69"/>
      <c r="C2" s="69"/>
      <c r="D2" s="69"/>
      <c r="E2" s="69"/>
      <c r="F2" s="69"/>
      <c r="G2" s="69"/>
      <c r="I2" s="54"/>
    </row>
    <row r="3" spans="1:9" ht="28.5" customHeight="1" x14ac:dyDescent="0.2">
      <c r="C3" s="74" t="s">
        <v>0</v>
      </c>
      <c r="D3" s="74"/>
      <c r="E3" s="74"/>
      <c r="F3" s="74"/>
      <c r="I3" s="57">
        <f>IFERROR(IF(D19&gt;500000,250000,0)*5%+IF(D19&gt;1000000,500000,IF(D19&gt;500000,D19-500000,0))*20%+IF(D19&gt;1000000,(D19-1000000),0)*30%,"")</f>
        <v>0</v>
      </c>
    </row>
    <row r="4" spans="1:9" ht="31.5" customHeight="1" x14ac:dyDescent="0.2">
      <c r="C4" s="75">
        <v>45100</v>
      </c>
      <c r="D4" s="75"/>
      <c r="E4" s="75"/>
      <c r="F4" s="75"/>
      <c r="I4" s="54"/>
    </row>
    <row r="5" spans="1:9" ht="14.25" customHeight="1" x14ac:dyDescent="0.2">
      <c r="A5" s="70"/>
      <c r="B5" s="70"/>
      <c r="C5" s="71"/>
      <c r="D5" s="70"/>
      <c r="E5" s="70"/>
      <c r="F5" s="70"/>
      <c r="I5" s="54"/>
    </row>
    <row r="6" spans="1:9" ht="33" customHeight="1" x14ac:dyDescent="0.2">
      <c r="B6" s="50" t="s">
        <v>1</v>
      </c>
      <c r="C6" s="50" t="s">
        <v>2</v>
      </c>
      <c r="D6" s="50" t="s">
        <v>16</v>
      </c>
      <c r="E6" s="50" t="s">
        <v>6</v>
      </c>
      <c r="F6" s="50" t="s">
        <v>7</v>
      </c>
      <c r="G6" s="50" t="s">
        <v>8</v>
      </c>
      <c r="I6" s="57">
        <f>IFERROR(ROUND(I3*0.04,-1),"")</f>
        <v>0</v>
      </c>
    </row>
    <row r="7" spans="1:9" ht="36.75" customHeight="1" x14ac:dyDescent="0.2">
      <c r="B7" s="51">
        <v>0.17</v>
      </c>
      <c r="C7" s="51">
        <v>0.08</v>
      </c>
      <c r="D7" s="56">
        <f>SUM(B7:C7)</f>
        <v>0.25</v>
      </c>
      <c r="E7" s="52">
        <v>0</v>
      </c>
      <c r="F7" s="52">
        <v>0</v>
      </c>
      <c r="G7" s="52">
        <v>0</v>
      </c>
      <c r="I7" s="54"/>
    </row>
    <row r="8" spans="1:9" ht="27" customHeight="1" x14ac:dyDescent="0.2">
      <c r="B8" s="65"/>
      <c r="C8" s="63"/>
      <c r="D8" s="63"/>
      <c r="E8" s="63"/>
      <c r="F8" s="64"/>
      <c r="G8" s="64"/>
      <c r="I8" s="54"/>
    </row>
    <row r="9" spans="1:9" ht="30" customHeight="1" x14ac:dyDescent="0.2">
      <c r="B9" s="80" t="s">
        <v>54</v>
      </c>
      <c r="C9" s="80"/>
      <c r="D9" s="80"/>
      <c r="E9" s="66"/>
      <c r="F9" s="76" t="s">
        <v>14</v>
      </c>
      <c r="G9" s="77"/>
    </row>
    <row r="10" spans="1:9" ht="30" customHeight="1" x14ac:dyDescent="0.2">
      <c r="B10" s="73" t="s">
        <v>0</v>
      </c>
      <c r="C10" s="73"/>
      <c r="D10" s="58">
        <f>C4</f>
        <v>45100</v>
      </c>
      <c r="F10" s="68" t="s">
        <v>56</v>
      </c>
      <c r="G10" s="72">
        <f>D20</f>
        <v>32812</v>
      </c>
    </row>
    <row r="11" spans="1:9" ht="30" customHeight="1" x14ac:dyDescent="0.2">
      <c r="B11" s="73" t="s">
        <v>3</v>
      </c>
      <c r="C11" s="73"/>
      <c r="D11" s="59">
        <f>ROUND(D10*D7+D10,0)</f>
        <v>56375</v>
      </c>
      <c r="E11" s="53"/>
      <c r="F11" s="68" t="s">
        <v>55</v>
      </c>
      <c r="G11" s="72">
        <f>ROUND(G10/12,0)</f>
        <v>2734</v>
      </c>
    </row>
    <row r="12" spans="1:9" ht="30" customHeight="1" x14ac:dyDescent="0.2">
      <c r="B12" s="73" t="s">
        <v>4</v>
      </c>
      <c r="C12" s="73"/>
      <c r="D12" s="58">
        <f>MROUND(D10*1.03,100)</f>
        <v>46500</v>
      </c>
    </row>
    <row r="13" spans="1:9" ht="30" customHeight="1" x14ac:dyDescent="0.2">
      <c r="B13" s="73" t="s">
        <v>5</v>
      </c>
      <c r="C13" s="73"/>
      <c r="D13" s="59">
        <f>ROUND(D12*D7+D12,0)</f>
        <v>58125</v>
      </c>
      <c r="F13" s="78" t="s">
        <v>15</v>
      </c>
      <c r="G13" s="78"/>
    </row>
    <row r="14" spans="1:9" ht="30" customHeight="1" x14ac:dyDescent="0.2">
      <c r="B14" s="73" t="s">
        <v>53</v>
      </c>
      <c r="C14" s="73"/>
      <c r="D14" s="67"/>
      <c r="F14" s="68" t="s">
        <v>56</v>
      </c>
      <c r="G14" s="72">
        <f>D21</f>
        <v>0</v>
      </c>
    </row>
    <row r="15" spans="1:9" ht="30" customHeight="1" x14ac:dyDescent="0.2">
      <c r="B15" s="73" t="s">
        <v>9</v>
      </c>
      <c r="C15" s="73"/>
      <c r="D15" s="58">
        <f>IFERROR(ROUND(D11*4+D13*8+E7+F7+G7-D14,0),"")</f>
        <v>690500</v>
      </c>
      <c r="F15" s="68" t="s">
        <v>55</v>
      </c>
      <c r="G15" s="72">
        <f>ROUND(G14/12,0)</f>
        <v>0</v>
      </c>
    </row>
    <row r="16" spans="1:9" ht="30" customHeight="1" x14ac:dyDescent="0.2">
      <c r="B16" s="73" t="s">
        <v>10</v>
      </c>
      <c r="C16" s="73"/>
      <c r="D16" s="67">
        <v>50000</v>
      </c>
    </row>
    <row r="17" spans="2:8" ht="30" customHeight="1" x14ac:dyDescent="0.2">
      <c r="B17" s="73" t="s">
        <v>11</v>
      </c>
      <c r="C17" s="73"/>
      <c r="D17" s="60">
        <v>150000</v>
      </c>
    </row>
    <row r="18" spans="2:8" ht="30" customHeight="1" x14ac:dyDescent="0.2">
      <c r="B18" s="73" t="s">
        <v>12</v>
      </c>
      <c r="C18" s="73"/>
      <c r="D18" s="61"/>
    </row>
    <row r="19" spans="2:8" ht="30" customHeight="1" x14ac:dyDescent="0.2">
      <c r="B19" s="73" t="s">
        <v>13</v>
      </c>
      <c r="C19" s="73"/>
      <c r="D19" s="58">
        <f>IFERROR(ROUND(D15-D16-D17-D18,-1),"")</f>
        <v>490500</v>
      </c>
    </row>
    <row r="20" spans="2:8" ht="30" customHeight="1" x14ac:dyDescent="0.2">
      <c r="B20" s="73" t="s">
        <v>14</v>
      </c>
      <c r="C20" s="73"/>
      <c r="D20" s="62">
        <f>IFERROR(ROUND(Calculaton!E30,-1)*1.04,"")</f>
        <v>32812</v>
      </c>
    </row>
    <row r="21" spans="2:8" ht="30" customHeight="1" x14ac:dyDescent="0.2">
      <c r="B21" s="73" t="s">
        <v>15</v>
      </c>
      <c r="C21" s="73"/>
      <c r="D21" s="62">
        <f>IFERROR(SUM(I3:I6),"")</f>
        <v>0</v>
      </c>
    </row>
    <row r="24" spans="2:8" x14ac:dyDescent="0.2">
      <c r="H24" s="55"/>
    </row>
  </sheetData>
  <sheetProtection password="CE26" sheet="1" objects="1" scenarios="1"/>
  <mergeCells count="18">
    <mergeCell ref="A1:H1"/>
    <mergeCell ref="B16:C16"/>
    <mergeCell ref="B17:C17"/>
    <mergeCell ref="B18:C18"/>
    <mergeCell ref="B19:C19"/>
    <mergeCell ref="B11:C11"/>
    <mergeCell ref="B12:C12"/>
    <mergeCell ref="B13:C13"/>
    <mergeCell ref="B14:C14"/>
    <mergeCell ref="B15:C15"/>
    <mergeCell ref="B9:D9"/>
    <mergeCell ref="B10:C10"/>
    <mergeCell ref="B21:C21"/>
    <mergeCell ref="C3:F3"/>
    <mergeCell ref="C4:F4"/>
    <mergeCell ref="F9:G9"/>
    <mergeCell ref="F13:G13"/>
    <mergeCell ref="B20:C20"/>
  </mergeCells>
  <dataValidations count="3">
    <dataValidation allowBlank="1" showInputMessage="1" showErrorMessage="1" promptTitle="Fill Manually" prompt="Please fill this data Manually" sqref="B14 D14 B18 D18" xr:uid="{00000000-0002-0000-0000-000000000000}"/>
    <dataValidation allowBlank="1" showInputMessage="1" showErrorMessage="1" promptTitle="MARCH BASIC" prompt="इस कॉलम में मार्च महीने की बेसिक भरिये |" sqref="B8 C3:C5" xr:uid="{00000000-0002-0000-0000-000001000000}"/>
    <dataValidation allowBlank="1" showInputMessage="1" showErrorMessage="1" promptTitle="FILL MANUALLY" prompt="ये डाटा आप मैन्युअली भरे अगर लागु नहीं हो तो 0 लिखे अथवा खली छोड़े |_x000a_" sqref="C8:G8 B6:G7" xr:uid="{00000000-0002-0000-0000-000002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40"/>
  <sheetViews>
    <sheetView zoomScale="70" zoomScaleNormal="70" workbookViewId="0">
      <selection activeCell="E4" sqref="E4"/>
    </sheetView>
  </sheetViews>
  <sheetFormatPr defaultColWidth="0" defaultRowHeight="15" x14ac:dyDescent="0.2"/>
  <cols>
    <col min="1" max="1" width="1.8828125" style="5" customWidth="1"/>
    <col min="2" max="2" width="5.24609375" style="5" customWidth="1"/>
    <col min="3" max="3" width="54.75" style="5" customWidth="1"/>
    <col min="4" max="5" width="21.65625" style="5" customWidth="1"/>
    <col min="6" max="6" width="4.16796875" style="5" customWidth="1"/>
    <col min="7" max="8" width="8.875" style="5" customWidth="1"/>
    <col min="9" max="9" width="24.48046875" style="5" customWidth="1"/>
    <col min="10" max="10" width="20.58203125" style="5" customWidth="1"/>
    <col min="11" max="11" width="16.94921875" style="5" customWidth="1"/>
    <col min="12" max="12" width="20.04296875" style="5" customWidth="1"/>
    <col min="13" max="13" width="2.5546875" style="5" customWidth="1"/>
    <col min="14" max="14" width="16.8125" style="5" customWidth="1"/>
    <col min="15" max="15" width="13.85546875" style="5" customWidth="1"/>
    <col min="16" max="16" width="17.484375" style="5" customWidth="1"/>
    <col min="17" max="17" width="17.08203125" style="5" customWidth="1"/>
    <col min="18" max="18" width="12.64453125" style="5" customWidth="1"/>
    <col min="19" max="19" width="8.875" style="5" customWidth="1"/>
    <col min="20" max="20" width="12.23828125" style="5" customWidth="1"/>
    <col min="21" max="21" width="11.703125" style="5" customWidth="1"/>
    <col min="22" max="22" width="9.68359375" style="5" customWidth="1"/>
    <col min="23" max="255" width="8.875" style="5" customWidth="1"/>
    <col min="256" max="256" width="6.72265625" style="5" customWidth="1"/>
    <col min="257" max="16384" width="8.875" style="5" hidden="1"/>
  </cols>
  <sheetData>
    <row r="1" spans="1:22" ht="52.15" customHeight="1" x14ac:dyDescent="0.2">
      <c r="I1" s="40">
        <f>Calculaton!L12</f>
        <v>31550</v>
      </c>
    </row>
    <row r="2" spans="1:22" ht="3.6" customHeight="1" x14ac:dyDescent="0.2"/>
    <row r="3" spans="1:22" ht="22.9" customHeight="1" x14ac:dyDescent="0.2">
      <c r="B3" s="81"/>
      <c r="C3" s="81"/>
      <c r="D3" s="81"/>
      <c r="E3" s="81"/>
      <c r="G3" s="6" t="s">
        <v>18</v>
      </c>
    </row>
    <row r="4" spans="1:22" ht="41.45" customHeight="1" x14ac:dyDescent="0.2">
      <c r="B4" s="7"/>
      <c r="C4" s="82"/>
      <c r="D4" s="82"/>
      <c r="E4" s="2" t="s">
        <v>18</v>
      </c>
      <c r="G4" s="6" t="s">
        <v>19</v>
      </c>
    </row>
    <row r="5" spans="1:22" ht="3.6" customHeight="1" thickBot="1" x14ac:dyDescent="0.25">
      <c r="B5" s="83"/>
      <c r="C5" s="83"/>
      <c r="D5" s="83"/>
      <c r="E5" s="83"/>
      <c r="G5" s="6" t="s">
        <v>20</v>
      </c>
    </row>
    <row r="6" spans="1:22" ht="15.75" thickBot="1" x14ac:dyDescent="0.25">
      <c r="A6" s="6"/>
      <c r="B6" s="8" t="s">
        <v>21</v>
      </c>
      <c r="C6" s="9" t="s">
        <v>22</v>
      </c>
      <c r="D6" s="10"/>
      <c r="E6" s="41">
        <f>'Estimated Tax'!D15</f>
        <v>690500</v>
      </c>
      <c r="F6" s="6"/>
      <c r="G6" s="6"/>
    </row>
    <row r="7" spans="1:22" ht="33" customHeight="1" x14ac:dyDescent="0.2">
      <c r="A7" s="6"/>
      <c r="B7" s="11" t="s">
        <v>23</v>
      </c>
      <c r="C7" s="12" t="s">
        <v>24</v>
      </c>
      <c r="D7" s="13"/>
      <c r="E7" s="14" t="s">
        <v>25</v>
      </c>
      <c r="F7" s="6"/>
      <c r="G7" s="6"/>
      <c r="I7" s="6" t="s">
        <v>26</v>
      </c>
      <c r="J7" s="42">
        <f>E27</f>
        <v>690500</v>
      </c>
      <c r="K7" s="6"/>
      <c r="L7" s="6"/>
      <c r="M7" s="6"/>
      <c r="O7" s="6"/>
      <c r="Q7" s="5" t="s">
        <v>27</v>
      </c>
      <c r="R7" s="5" t="s">
        <v>28</v>
      </c>
      <c r="S7" s="15" t="s">
        <v>29</v>
      </c>
      <c r="T7" s="5" t="s">
        <v>30</v>
      </c>
      <c r="U7" s="5" t="s">
        <v>28</v>
      </c>
      <c r="V7" s="15" t="s">
        <v>29</v>
      </c>
    </row>
    <row r="8" spans="1:22" x14ac:dyDescent="0.2">
      <c r="A8" s="6"/>
      <c r="B8" s="16">
        <v>1</v>
      </c>
      <c r="C8" s="17"/>
      <c r="D8" s="18"/>
      <c r="E8" s="3"/>
      <c r="F8" s="6"/>
      <c r="G8" s="6"/>
      <c r="I8" s="6" t="s">
        <v>31</v>
      </c>
      <c r="J8" s="43">
        <f>E6-(E11+E17)</f>
        <v>690500</v>
      </c>
      <c r="K8" s="6"/>
      <c r="L8" s="6"/>
      <c r="M8" s="6"/>
      <c r="N8" s="6" t="s">
        <v>18</v>
      </c>
      <c r="O8" s="6"/>
      <c r="Q8" s="40">
        <f>J11</f>
        <v>48100</v>
      </c>
      <c r="R8" s="40">
        <f t="shared" ref="R8:R10" si="0">IF($J$7&gt;500000,0,Q8)</f>
        <v>0</v>
      </c>
      <c r="S8" s="40">
        <f t="shared" ref="S8:S10" si="1">Q8-R8</f>
        <v>48100</v>
      </c>
      <c r="T8" s="40">
        <f>J12</f>
        <v>31550</v>
      </c>
      <c r="U8" s="40">
        <f t="shared" ref="U8:U10" si="2">IF($J$8&gt;500000,0,T8)</f>
        <v>0</v>
      </c>
      <c r="V8" s="40">
        <f t="shared" ref="V8:V10" si="3">T8-U8</f>
        <v>31550</v>
      </c>
    </row>
    <row r="9" spans="1:22" x14ac:dyDescent="0.2">
      <c r="A9" s="6"/>
      <c r="B9" s="16">
        <v>2</v>
      </c>
      <c r="C9" s="17"/>
      <c r="D9" s="18"/>
      <c r="E9" s="3"/>
      <c r="F9" s="6"/>
      <c r="G9" s="6"/>
      <c r="I9" s="19"/>
      <c r="J9" s="19"/>
      <c r="K9" s="19"/>
      <c r="L9" s="19"/>
      <c r="M9" s="6"/>
      <c r="N9" s="6" t="s">
        <v>19</v>
      </c>
      <c r="O9" s="6"/>
      <c r="Q9" s="40">
        <f>K11</f>
        <v>38100</v>
      </c>
      <c r="R9" s="40">
        <f t="shared" si="0"/>
        <v>0</v>
      </c>
      <c r="S9" s="40">
        <f t="shared" si="1"/>
        <v>38100</v>
      </c>
      <c r="T9" s="40">
        <f>K12</f>
        <v>31550</v>
      </c>
      <c r="U9" s="40">
        <f t="shared" si="2"/>
        <v>0</v>
      </c>
      <c r="V9" s="40">
        <f t="shared" si="3"/>
        <v>31550</v>
      </c>
    </row>
    <row r="10" spans="1:22" x14ac:dyDescent="0.2">
      <c r="A10" s="6"/>
      <c r="B10" s="16">
        <v>3</v>
      </c>
      <c r="C10" s="17"/>
      <c r="D10" s="18"/>
      <c r="E10" s="3"/>
      <c r="F10" s="6"/>
      <c r="G10" s="6"/>
      <c r="I10" s="20"/>
      <c r="J10" s="21" t="s">
        <v>32</v>
      </c>
      <c r="K10" s="21" t="s">
        <v>33</v>
      </c>
      <c r="L10" s="21" t="s">
        <v>34</v>
      </c>
      <c r="M10" s="6"/>
      <c r="N10" s="6" t="s">
        <v>20</v>
      </c>
      <c r="O10" s="6"/>
      <c r="Q10" s="40">
        <f>L11</f>
        <v>50600</v>
      </c>
      <c r="R10" s="40">
        <f t="shared" si="0"/>
        <v>0</v>
      </c>
      <c r="S10" s="40">
        <f t="shared" si="1"/>
        <v>50600</v>
      </c>
      <c r="T10" s="40">
        <f>L12</f>
        <v>31550</v>
      </c>
      <c r="U10" s="40">
        <f t="shared" si="2"/>
        <v>0</v>
      </c>
      <c r="V10" s="40">
        <f t="shared" si="3"/>
        <v>31550</v>
      </c>
    </row>
    <row r="11" spans="1:22" x14ac:dyDescent="0.2">
      <c r="A11" s="6"/>
      <c r="B11" s="47">
        <f t="shared" ref="B11:B26" si="4">B10+1</f>
        <v>4</v>
      </c>
      <c r="C11" s="17"/>
      <c r="D11" s="18"/>
      <c r="E11" s="3"/>
      <c r="F11" s="6"/>
      <c r="G11" s="6"/>
      <c r="I11" s="20" t="s">
        <v>35</v>
      </c>
      <c r="J11" s="44">
        <f>SUMPRODUCT(--(J7&gt;(J30:J32)), (J7-(J30:J32)), (L31:L33))</f>
        <v>48100</v>
      </c>
      <c r="K11" s="44">
        <f>SUMPRODUCT(--(J7&gt;(J38:J39)), (J7-(J38:J39)), (L39:L40))</f>
        <v>38100</v>
      </c>
      <c r="L11" s="44">
        <f>SUMPRODUCT(--(J7&gt;(J20:J22)), (J7-(J20:J22)), (L21:L23))</f>
        <v>50600</v>
      </c>
      <c r="M11" s="6"/>
      <c r="N11" s="6"/>
      <c r="O11" s="6"/>
    </row>
    <row r="12" spans="1:22" x14ac:dyDescent="0.2">
      <c r="A12" s="6"/>
      <c r="B12" s="47">
        <f t="shared" si="4"/>
        <v>5</v>
      </c>
      <c r="C12" s="17"/>
      <c r="D12" s="18"/>
      <c r="E12" s="3"/>
      <c r="F12" s="6"/>
      <c r="G12" s="6"/>
      <c r="I12" s="20" t="s">
        <v>36</v>
      </c>
      <c r="J12" s="44">
        <f>SUMPRODUCT(--(J8&gt;(O20:O25)), (J8-(O20:O25)), (Q21:Q26))</f>
        <v>31550</v>
      </c>
      <c r="K12" s="44">
        <f>SUMPRODUCT(--(J8&gt;(O20:O25)), (J8-(O20:O25)), (Q21:Q26))</f>
        <v>31550</v>
      </c>
      <c r="L12" s="44">
        <f>SUMPRODUCT(--(J8&gt;(O20:O25)), (J8-(O20:O25)), (Q21:Q26))</f>
        <v>31550</v>
      </c>
      <c r="M12" s="6"/>
      <c r="N12" s="22" t="s">
        <v>37</v>
      </c>
      <c r="O12" s="6"/>
      <c r="Q12" s="5" t="s">
        <v>27</v>
      </c>
      <c r="R12" s="5" t="s">
        <v>30</v>
      </c>
    </row>
    <row r="13" spans="1:22" x14ac:dyDescent="0.2">
      <c r="A13" s="6"/>
      <c r="B13" s="47">
        <f t="shared" si="4"/>
        <v>6</v>
      </c>
      <c r="C13" s="17"/>
      <c r="D13" s="18"/>
      <c r="E13" s="3"/>
      <c r="F13" s="6"/>
      <c r="G13" s="6"/>
      <c r="I13" s="6"/>
      <c r="J13" s="6"/>
      <c r="K13" s="6"/>
      <c r="L13" s="6"/>
      <c r="M13" s="6"/>
      <c r="N13" s="42" t="str">
        <f>E4</f>
        <v>Senior Citizen (60 Yrs or more)</v>
      </c>
      <c r="O13" s="6"/>
      <c r="Q13" s="40">
        <f>VLOOKUP(E4,N8:S10,6,0)</f>
        <v>48100</v>
      </c>
      <c r="R13" s="40">
        <f>VLOOKUP(E4,N8:V10,9,0)</f>
        <v>31550</v>
      </c>
    </row>
    <row r="14" spans="1:22" x14ac:dyDescent="0.2">
      <c r="A14" s="6"/>
      <c r="B14" s="47">
        <f t="shared" si="4"/>
        <v>7</v>
      </c>
      <c r="C14" s="17"/>
      <c r="D14" s="18"/>
      <c r="E14" s="3"/>
      <c r="F14" s="6"/>
      <c r="G14" s="6"/>
      <c r="I14" s="6"/>
      <c r="J14" s="6"/>
      <c r="K14" s="6"/>
      <c r="L14" s="6"/>
      <c r="M14" s="6"/>
      <c r="N14" s="6"/>
      <c r="O14" s="6"/>
    </row>
    <row r="15" spans="1:22" x14ac:dyDescent="0.2">
      <c r="A15" s="6"/>
      <c r="B15" s="47">
        <f t="shared" si="4"/>
        <v>8</v>
      </c>
      <c r="C15" s="17"/>
      <c r="D15" s="18"/>
      <c r="E15" s="3"/>
      <c r="F15" s="6"/>
      <c r="G15" s="6"/>
      <c r="I15" s="6"/>
      <c r="J15" s="6"/>
      <c r="K15" s="6"/>
      <c r="L15" s="6"/>
      <c r="M15" s="6"/>
      <c r="N15" s="6"/>
      <c r="O15" s="6"/>
    </row>
    <row r="16" spans="1:22" ht="45.6" customHeight="1" x14ac:dyDescent="0.2">
      <c r="A16" s="6"/>
      <c r="B16" s="47">
        <f t="shared" si="4"/>
        <v>9</v>
      </c>
      <c r="C16" s="84"/>
      <c r="D16" s="84"/>
      <c r="E16" s="3"/>
      <c r="F16" s="6"/>
      <c r="G16" s="6"/>
      <c r="I16" s="6"/>
      <c r="J16" s="6"/>
      <c r="K16" s="6"/>
      <c r="L16" s="6"/>
      <c r="M16" s="6"/>
      <c r="N16" s="6"/>
      <c r="O16" s="6"/>
    </row>
    <row r="17" spans="1:17" ht="31.9" customHeight="1" x14ac:dyDescent="0.2">
      <c r="A17" s="6"/>
      <c r="B17" s="47">
        <f t="shared" si="4"/>
        <v>10</v>
      </c>
      <c r="C17" s="23"/>
      <c r="D17" s="24"/>
      <c r="E17" s="3"/>
      <c r="F17" s="6"/>
      <c r="G17" s="6"/>
      <c r="I17" s="6"/>
      <c r="J17" s="6"/>
      <c r="K17" s="6"/>
      <c r="L17" s="6"/>
      <c r="M17" s="6"/>
      <c r="N17" s="6"/>
      <c r="O17" s="6"/>
    </row>
    <row r="18" spans="1:17" x14ac:dyDescent="0.2">
      <c r="A18" s="6"/>
      <c r="B18" s="47">
        <f t="shared" si="4"/>
        <v>11</v>
      </c>
      <c r="C18" s="17"/>
      <c r="D18" s="18"/>
      <c r="E18" s="3"/>
      <c r="F18" s="6"/>
      <c r="G18" s="6"/>
      <c r="I18" s="6" t="s">
        <v>38</v>
      </c>
      <c r="J18" s="6"/>
      <c r="K18" s="6"/>
      <c r="L18" s="6"/>
      <c r="M18" s="6"/>
      <c r="N18" s="6" t="s">
        <v>39</v>
      </c>
      <c r="O18" s="6"/>
    </row>
    <row r="19" spans="1:17" x14ac:dyDescent="0.2">
      <c r="A19" s="6"/>
      <c r="B19" s="47">
        <f t="shared" si="4"/>
        <v>12</v>
      </c>
      <c r="C19" s="17"/>
      <c r="D19" s="18"/>
      <c r="E19" s="3"/>
      <c r="F19" s="6"/>
      <c r="G19" s="6"/>
      <c r="I19" s="25" t="s">
        <v>40</v>
      </c>
      <c r="J19" s="25" t="s">
        <v>41</v>
      </c>
      <c r="K19" s="25" t="s">
        <v>42</v>
      </c>
      <c r="L19" s="25" t="s">
        <v>43</v>
      </c>
      <c r="M19" s="6"/>
      <c r="N19" s="25" t="s">
        <v>40</v>
      </c>
      <c r="O19" s="25" t="s">
        <v>41</v>
      </c>
      <c r="P19" s="25" t="s">
        <v>42</v>
      </c>
      <c r="Q19" s="25" t="s">
        <v>43</v>
      </c>
    </row>
    <row r="20" spans="1:17" x14ac:dyDescent="0.2">
      <c r="A20" s="6"/>
      <c r="B20" s="47">
        <f t="shared" si="4"/>
        <v>13</v>
      </c>
      <c r="C20" s="17"/>
      <c r="D20" s="18"/>
      <c r="E20" s="3"/>
      <c r="F20" s="6"/>
      <c r="G20" s="6"/>
      <c r="I20" s="26">
        <v>0</v>
      </c>
      <c r="J20" s="26">
        <v>250000</v>
      </c>
      <c r="K20" s="27">
        <v>0</v>
      </c>
      <c r="L20" s="27"/>
      <c r="M20" s="6"/>
      <c r="N20" s="26">
        <v>0</v>
      </c>
      <c r="O20" s="26">
        <v>250000</v>
      </c>
      <c r="P20" s="27">
        <v>0</v>
      </c>
      <c r="Q20" s="27"/>
    </row>
    <row r="21" spans="1:17" x14ac:dyDescent="0.2">
      <c r="A21" s="6"/>
      <c r="B21" s="47">
        <f t="shared" si="4"/>
        <v>14</v>
      </c>
      <c r="C21" s="17"/>
      <c r="D21" s="18"/>
      <c r="E21" s="3"/>
      <c r="F21" s="6"/>
      <c r="G21" s="6"/>
      <c r="I21" s="26">
        <v>250001</v>
      </c>
      <c r="J21" s="26">
        <v>500000</v>
      </c>
      <c r="K21" s="27">
        <v>0.05</v>
      </c>
      <c r="L21" s="45">
        <f t="shared" ref="L21:L23" si="5">K21-K20</f>
        <v>0.05</v>
      </c>
      <c r="M21" s="6"/>
      <c r="N21" s="26">
        <v>250001</v>
      </c>
      <c r="O21" s="26">
        <v>500000</v>
      </c>
      <c r="P21" s="27">
        <v>0.05</v>
      </c>
      <c r="Q21" s="45">
        <f t="shared" ref="Q21:Q26" si="6">P21-P20</f>
        <v>0.05</v>
      </c>
    </row>
    <row r="22" spans="1:17" x14ac:dyDescent="0.2">
      <c r="A22" s="6"/>
      <c r="B22" s="47">
        <f t="shared" si="4"/>
        <v>15</v>
      </c>
      <c r="C22" s="17"/>
      <c r="D22" s="18"/>
      <c r="E22" s="3"/>
      <c r="F22" s="6"/>
      <c r="G22" s="6"/>
      <c r="I22" s="26">
        <v>500001</v>
      </c>
      <c r="J22" s="26">
        <v>1000000</v>
      </c>
      <c r="K22" s="27">
        <v>0.2</v>
      </c>
      <c r="L22" s="45">
        <f t="shared" si="5"/>
        <v>0.15000000000000002</v>
      </c>
      <c r="M22" s="6"/>
      <c r="N22" s="26">
        <v>500001</v>
      </c>
      <c r="O22" s="26">
        <v>750000</v>
      </c>
      <c r="P22" s="27">
        <v>0.1</v>
      </c>
      <c r="Q22" s="45">
        <f t="shared" si="6"/>
        <v>0.05</v>
      </c>
    </row>
    <row r="23" spans="1:17" x14ac:dyDescent="0.2">
      <c r="A23" s="6"/>
      <c r="B23" s="47">
        <f t="shared" si="4"/>
        <v>16</v>
      </c>
      <c r="C23" s="17"/>
      <c r="D23" s="18"/>
      <c r="E23" s="3"/>
      <c r="F23" s="6"/>
      <c r="G23" s="6"/>
      <c r="I23" s="28" t="s">
        <v>44</v>
      </c>
      <c r="J23" s="28"/>
      <c r="K23" s="29">
        <v>0.30000000000000004</v>
      </c>
      <c r="L23" s="46">
        <f t="shared" si="5"/>
        <v>0.10000000000000003</v>
      </c>
      <c r="M23" s="6"/>
      <c r="N23" s="26">
        <v>750001</v>
      </c>
      <c r="O23" s="26">
        <v>1000000</v>
      </c>
      <c r="P23" s="27">
        <v>0.15</v>
      </c>
      <c r="Q23" s="45">
        <f t="shared" si="6"/>
        <v>4.9999999999999989E-2</v>
      </c>
    </row>
    <row r="24" spans="1:17" x14ac:dyDescent="0.2">
      <c r="A24" s="6"/>
      <c r="B24" s="47">
        <f t="shared" si="4"/>
        <v>17</v>
      </c>
      <c r="C24" s="17"/>
      <c r="D24" s="18"/>
      <c r="E24" s="3"/>
      <c r="F24" s="6"/>
      <c r="G24" s="6"/>
      <c r="M24" s="6"/>
      <c r="N24" s="26">
        <v>1000001</v>
      </c>
      <c r="O24" s="26">
        <v>1250000</v>
      </c>
      <c r="P24" s="27">
        <v>0.2</v>
      </c>
      <c r="Q24" s="45">
        <f t="shared" si="6"/>
        <v>5.0000000000000017E-2</v>
      </c>
    </row>
    <row r="25" spans="1:17" x14ac:dyDescent="0.2">
      <c r="A25" s="6"/>
      <c r="B25" s="47">
        <f t="shared" si="4"/>
        <v>18</v>
      </c>
      <c r="C25" s="17"/>
      <c r="D25" s="18"/>
      <c r="E25" s="3"/>
      <c r="F25" s="6"/>
      <c r="G25" s="6"/>
      <c r="M25" s="6"/>
      <c r="N25" s="26">
        <v>1250001</v>
      </c>
      <c r="O25" s="26">
        <v>1500000</v>
      </c>
      <c r="P25" s="27">
        <v>0.25</v>
      </c>
      <c r="Q25" s="45">
        <f t="shared" si="6"/>
        <v>4.9999999999999989E-2</v>
      </c>
    </row>
    <row r="26" spans="1:17" ht="15.75" thickBot="1" x14ac:dyDescent="0.25">
      <c r="A26" s="6"/>
      <c r="B26" s="48">
        <f t="shared" si="4"/>
        <v>19</v>
      </c>
      <c r="C26" s="30"/>
      <c r="D26" s="31"/>
      <c r="E26" s="4"/>
      <c r="F26" s="6"/>
      <c r="G26" s="6"/>
      <c r="I26" s="32" t="s">
        <v>45</v>
      </c>
      <c r="M26" s="6"/>
      <c r="N26" s="26" t="s">
        <v>46</v>
      </c>
      <c r="O26" s="26"/>
      <c r="P26" s="27">
        <v>0.30000000000000004</v>
      </c>
      <c r="Q26" s="45">
        <f t="shared" si="6"/>
        <v>5.0000000000000044E-2</v>
      </c>
    </row>
    <row r="27" spans="1:17" ht="15.75" thickBot="1" x14ac:dyDescent="0.25">
      <c r="A27" s="6"/>
      <c r="B27" s="33" t="s">
        <v>47</v>
      </c>
      <c r="C27" s="34" t="s">
        <v>48</v>
      </c>
      <c r="D27" s="10"/>
      <c r="E27" s="41">
        <f>E6-SUM(E8:E26)</f>
        <v>690500</v>
      </c>
      <c r="F27" s="6"/>
      <c r="G27" s="6"/>
      <c r="I27" s="25" t="s">
        <v>40</v>
      </c>
      <c r="J27" s="25" t="s">
        <v>41</v>
      </c>
      <c r="K27" s="25" t="s">
        <v>42</v>
      </c>
      <c r="L27" s="25" t="s">
        <v>43</v>
      </c>
      <c r="M27" s="6"/>
      <c r="N27" s="6"/>
      <c r="O27" s="6"/>
    </row>
    <row r="28" spans="1:17" ht="10.15" customHeight="1" x14ac:dyDescent="0.2">
      <c r="A28" s="6"/>
      <c r="B28" s="35"/>
      <c r="C28" s="36"/>
      <c r="D28" s="37"/>
      <c r="E28" s="38"/>
      <c r="F28" s="6"/>
      <c r="G28" s="6"/>
      <c r="I28" s="26"/>
      <c r="J28" s="26"/>
      <c r="K28" s="26"/>
      <c r="L28" s="26"/>
      <c r="M28" s="6"/>
      <c r="N28" s="6"/>
      <c r="O28" s="6"/>
    </row>
    <row r="29" spans="1:17" x14ac:dyDescent="0.2">
      <c r="A29" s="6"/>
      <c r="B29" s="35"/>
      <c r="C29" s="36" t="s">
        <v>49</v>
      </c>
      <c r="D29" s="37"/>
      <c r="E29" s="1">
        <f>Q13</f>
        <v>48100</v>
      </c>
      <c r="F29" s="6"/>
      <c r="G29" s="6"/>
      <c r="I29" s="26"/>
      <c r="J29" s="26"/>
      <c r="K29" s="26"/>
      <c r="L29" s="26"/>
      <c r="M29" s="6"/>
      <c r="N29" s="6"/>
      <c r="O29" s="6"/>
    </row>
    <row r="30" spans="1:17" ht="16.5" customHeight="1" x14ac:dyDescent="0.2">
      <c r="C30" s="36" t="s">
        <v>50</v>
      </c>
      <c r="E30" s="1">
        <f>R13</f>
        <v>31550</v>
      </c>
      <c r="I30" s="26">
        <v>0</v>
      </c>
      <c r="J30" s="26">
        <v>300000</v>
      </c>
      <c r="K30" s="27">
        <v>0</v>
      </c>
      <c r="L30" s="27"/>
    </row>
    <row r="31" spans="1:17" ht="106.15" customHeight="1" x14ac:dyDescent="0.2">
      <c r="B31" s="85" t="s">
        <v>51</v>
      </c>
      <c r="C31" s="85"/>
      <c r="D31" s="85"/>
      <c r="E31" s="85"/>
      <c r="F31" s="39"/>
      <c r="G31" s="39"/>
      <c r="I31" s="26">
        <v>300001</v>
      </c>
      <c r="J31" s="26">
        <v>500000</v>
      </c>
      <c r="K31" s="27">
        <v>0.05</v>
      </c>
      <c r="L31" s="45">
        <f t="shared" ref="L31:L33" si="7">K31-K30</f>
        <v>0.05</v>
      </c>
    </row>
    <row r="32" spans="1:17" x14ac:dyDescent="0.2">
      <c r="I32" s="26">
        <v>500001</v>
      </c>
      <c r="J32" s="26">
        <v>1000000</v>
      </c>
      <c r="K32" s="27">
        <v>0.2</v>
      </c>
      <c r="L32" s="45">
        <f t="shared" si="7"/>
        <v>0.15000000000000002</v>
      </c>
    </row>
    <row r="33" spans="9:12" x14ac:dyDescent="0.2">
      <c r="I33" s="28" t="s">
        <v>44</v>
      </c>
      <c r="J33" s="28"/>
      <c r="K33" s="29">
        <v>0.30000000000000004</v>
      </c>
      <c r="L33" s="46">
        <f t="shared" si="7"/>
        <v>0.10000000000000003</v>
      </c>
    </row>
    <row r="36" spans="9:12" x14ac:dyDescent="0.2">
      <c r="I36" s="32" t="s">
        <v>45</v>
      </c>
    </row>
    <row r="37" spans="9:12" x14ac:dyDescent="0.2">
      <c r="I37" s="25" t="s">
        <v>40</v>
      </c>
      <c r="J37" s="25" t="s">
        <v>41</v>
      </c>
      <c r="K37" s="25" t="s">
        <v>42</v>
      </c>
      <c r="L37" s="25" t="s">
        <v>43</v>
      </c>
    </row>
    <row r="38" spans="9:12" x14ac:dyDescent="0.2">
      <c r="I38" s="26">
        <v>0</v>
      </c>
      <c r="J38" s="26">
        <v>500000</v>
      </c>
      <c r="K38" s="27">
        <v>0</v>
      </c>
      <c r="L38" s="27"/>
    </row>
    <row r="39" spans="9:12" x14ac:dyDescent="0.2">
      <c r="I39" s="26">
        <v>500001</v>
      </c>
      <c r="J39" s="26">
        <v>1000000</v>
      </c>
      <c r="K39" s="27">
        <v>0.2</v>
      </c>
      <c r="L39" s="45">
        <f t="shared" ref="L39:L40" si="8">K39-K38</f>
        <v>0.2</v>
      </c>
    </row>
    <row r="40" spans="9:12" x14ac:dyDescent="0.2">
      <c r="I40" s="28" t="s">
        <v>44</v>
      </c>
      <c r="J40" s="28"/>
      <c r="K40" s="29">
        <v>0.30000000000000004</v>
      </c>
      <c r="L40" s="46">
        <f t="shared" si="8"/>
        <v>0.10000000000000003</v>
      </c>
    </row>
  </sheetData>
  <sheetProtection password="CE26" sheet="1" objects="1" scenarios="1" selectLockedCells="1" selectUnlockedCells="1"/>
  <mergeCells count="5">
    <mergeCell ref="B3:E3"/>
    <mergeCell ref="C4:D4"/>
    <mergeCell ref="B5:E5"/>
    <mergeCell ref="C16:D16"/>
    <mergeCell ref="B31:E31"/>
  </mergeCells>
  <dataValidations count="1">
    <dataValidation type="list" allowBlank="1" showInputMessage="1" showErrorMessage="1" sqref="E4" xr:uid="{00000000-0002-0000-0100-000000000000}">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Estimated Tax</vt:lpstr>
      <vt:lpstr>Calculaton</vt:lpstr>
      <vt:lpstr>category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2020-07-26T09:08:13Z</cp:lastPrinted>
  <dcterms:created xsi:type="dcterms:W3CDTF">2020-07-24T12:10:59Z</dcterms:created>
  <dcterms:modified xsi:type="dcterms:W3CDTF">2020-07-26T09:55:23Z</dcterms:modified>
</cp:coreProperties>
</file>