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C61" lockStructure="1"/>
  <bookViews>
    <workbookView xWindow="403" yWindow="0" windowWidth="11331" windowHeight="4706" tabRatio="670" activeTab="1"/>
  </bookViews>
  <sheets>
    <sheet name="दिशानिर्देश" sheetId="10" r:id="rId1"/>
    <sheet name="MASTERDATA" sheetId="4" r:id="rId2"/>
    <sheet name="GA55" sheetId="2" r:id="rId3"/>
    <sheet name="EXTRA DEDUCATION" sheetId="6" r:id="rId4"/>
    <sheet name="OLD TAX REGIME" sheetId="7" r:id="rId5"/>
    <sheet name="NEW TAX REGIME" sheetId="8" r:id="rId6"/>
  </sheets>
  <definedNames>
    <definedName name="_xlnm.Print_Area" localSheetId="2">'GA55'!$C$2:$AB$30</definedName>
    <definedName name="_xlnm.Print_Area" localSheetId="5">'NEW TAX REGIME'!$B$1:$Q$57</definedName>
    <definedName name="_xlnm.Print_Area" localSheetId="4">'OLD TAX REGIME'!$B$1:$Q$66</definedName>
  </definedNames>
  <calcPr calcId="144525"/>
</workbook>
</file>

<file path=xl/calcChain.xml><?xml version="1.0" encoding="utf-8"?>
<calcChain xmlns="http://schemas.openxmlformats.org/spreadsheetml/2006/main">
  <c r="O22" i="2" l="1"/>
  <c r="Z25" i="2" l="1"/>
  <c r="V9" i="2" l="1"/>
  <c r="D22" i="2"/>
  <c r="H24" i="2"/>
  <c r="O11" i="2" l="1"/>
  <c r="O10" i="2" s="1"/>
  <c r="L8" i="2" l="1"/>
  <c r="D8" i="2" l="1"/>
  <c r="R6" i="2" l="1"/>
  <c r="H25" i="7"/>
  <c r="L7" i="2" l="1"/>
  <c r="K26" i="2" l="1"/>
  <c r="P50" i="8" l="1"/>
  <c r="P17" i="8"/>
  <c r="M12" i="8"/>
  <c r="P15" i="8" s="1"/>
  <c r="P5" i="8"/>
  <c r="P3" i="8"/>
  <c r="E3" i="8"/>
  <c r="B1" i="8"/>
  <c r="P32" i="8"/>
  <c r="P21" i="8"/>
  <c r="P33" i="8" s="1"/>
  <c r="P10" i="8"/>
  <c r="V10" i="2" l="1"/>
  <c r="V11" i="2" s="1"/>
  <c r="V12" i="2" s="1"/>
  <c r="V13" i="2" s="1"/>
  <c r="V14" i="2" s="1"/>
  <c r="V15" i="2" s="1"/>
  <c r="P60" i="7"/>
  <c r="V16" i="2" l="1"/>
  <c r="V17" i="2" s="1"/>
  <c r="V18" i="2" s="1"/>
  <c r="F63" i="7"/>
  <c r="F53" i="8"/>
  <c r="P17" i="7"/>
  <c r="K14" i="7"/>
  <c r="H14" i="7"/>
  <c r="M12" i="7"/>
  <c r="P5" i="7"/>
  <c r="M9" i="7"/>
  <c r="M8" i="7"/>
  <c r="J53" i="8" l="1"/>
  <c r="J63" i="7"/>
  <c r="L63" i="7"/>
  <c r="L53" i="8"/>
  <c r="V19" i="2"/>
  <c r="P3" i="7"/>
  <c r="E3" i="7"/>
  <c r="B1" i="7"/>
  <c r="P43" i="7"/>
  <c r="P44" i="7"/>
  <c r="M53" i="8" l="1"/>
  <c r="M63" i="7"/>
  <c r="P42" i="7"/>
  <c r="P41" i="7" l="1"/>
  <c r="P40" i="7"/>
  <c r="P39" i="7"/>
  <c r="P38" i="7"/>
  <c r="P37" i="7"/>
  <c r="P36" i="7"/>
  <c r="N27" i="7"/>
  <c r="N26" i="7"/>
  <c r="N25" i="7"/>
  <c r="N24" i="7"/>
  <c r="N23" i="7"/>
  <c r="N21" i="7"/>
  <c r="H30" i="7"/>
  <c r="H29" i="7"/>
  <c r="H28" i="7"/>
  <c r="H24" i="7"/>
  <c r="H23" i="7"/>
  <c r="T6" i="2"/>
  <c r="O9" i="2" l="1"/>
  <c r="O12" i="2" s="1"/>
  <c r="O14" i="2" s="1"/>
  <c r="O15" i="2" s="1"/>
  <c r="O16" i="2" s="1"/>
  <c r="O17" i="2" s="1"/>
  <c r="O18" i="2" s="1"/>
  <c r="O19" i="2" s="1"/>
  <c r="P45" i="7"/>
  <c r="E14" i="7"/>
  <c r="M14" i="7" s="1"/>
  <c r="P15" i="7" s="1"/>
  <c r="L9" i="2"/>
  <c r="L10" i="2" l="1"/>
  <c r="L11" i="2" s="1"/>
  <c r="L12" i="2" s="1"/>
  <c r="L13" i="2" s="1"/>
  <c r="L14" i="2" s="1"/>
  <c r="L16" i="2" l="1"/>
  <c r="L17" i="2" s="1"/>
  <c r="L18" i="2" s="1"/>
  <c r="L19" i="2" s="1"/>
  <c r="W17" i="2"/>
  <c r="Q8" i="2"/>
  <c r="Z8" i="2" l="1"/>
  <c r="Y26" i="2"/>
  <c r="X26" i="2"/>
  <c r="W26" i="2"/>
  <c r="V26" i="2"/>
  <c r="U26" i="2"/>
  <c r="H27" i="7" s="1"/>
  <c r="R26" i="2"/>
  <c r="P26" i="2"/>
  <c r="M26" i="2"/>
  <c r="L26" i="2"/>
  <c r="J26" i="2"/>
  <c r="G26" i="2"/>
  <c r="F26" i="2"/>
  <c r="E26" i="2"/>
  <c r="E30" i="2"/>
  <c r="AA30" i="2"/>
  <c r="Z22" i="2"/>
  <c r="AA22" i="2" s="1"/>
  <c r="Z21" i="2"/>
  <c r="Z20" i="2"/>
  <c r="I8" i="2"/>
  <c r="H8" i="2"/>
  <c r="O63" i="7" l="1"/>
  <c r="P63" i="7" s="1"/>
  <c r="O53" i="8"/>
  <c r="P53" i="8" s="1"/>
  <c r="D6" i="2"/>
  <c r="N25" i="2"/>
  <c r="N22" i="2"/>
  <c r="N21" i="2"/>
  <c r="N20" i="2"/>
  <c r="T9" i="2"/>
  <c r="Q9" i="2"/>
  <c r="AA6" i="2"/>
  <c r="AA5" i="2"/>
  <c r="S5" i="2"/>
  <c r="M6" i="2"/>
  <c r="M5" i="2"/>
  <c r="D5" i="2"/>
  <c r="C2" i="2"/>
  <c r="L3" i="7" l="1"/>
  <c r="L3" i="8"/>
  <c r="A2" i="6"/>
  <c r="T10" i="2"/>
  <c r="T11" i="2" s="1"/>
  <c r="T12" i="2" s="1"/>
  <c r="T13" i="2" s="1"/>
  <c r="T14" i="2" s="1"/>
  <c r="T15" i="2" s="1"/>
  <c r="T16" i="2" s="1"/>
  <c r="T17" i="2" s="1"/>
  <c r="T18" i="2" s="1"/>
  <c r="T19" i="2" s="1"/>
  <c r="T26" i="2" s="1"/>
  <c r="H22" i="7" s="1"/>
  <c r="Q10" i="2"/>
  <c r="Q11" i="2" s="1"/>
  <c r="Q12" i="2" s="1"/>
  <c r="Q13" i="2" s="1"/>
  <c r="Q14" i="2" s="1"/>
  <c r="Q15" i="2" s="1"/>
  <c r="Q16" i="2" s="1"/>
  <c r="Q17" i="2" s="1"/>
  <c r="Q18" i="2" s="1"/>
  <c r="Q19" i="2" s="1"/>
  <c r="AA21" i="2"/>
  <c r="AA20" i="2"/>
  <c r="AA25" i="2"/>
  <c r="D9" i="2"/>
  <c r="S9" i="2" l="1"/>
  <c r="Q26" i="2"/>
  <c r="H21" i="7" s="1"/>
  <c r="H9" i="2"/>
  <c r="I9" i="2"/>
  <c r="D10" i="2"/>
  <c r="Z9" i="2" l="1"/>
  <c r="S10" i="2"/>
  <c r="H23" i="2"/>
  <c r="N9" i="2"/>
  <c r="H10" i="2"/>
  <c r="I10" i="2"/>
  <c r="D11" i="2"/>
  <c r="AA9" i="2" l="1"/>
  <c r="N10" i="2"/>
  <c r="S11" i="2"/>
  <c r="N23" i="2"/>
  <c r="O23" i="2" s="1"/>
  <c r="Z10" i="2"/>
  <c r="H11" i="2"/>
  <c r="I11" i="2"/>
  <c r="D12" i="2"/>
  <c r="AA10" i="2" l="1"/>
  <c r="S12" i="2"/>
  <c r="Z11" i="2"/>
  <c r="N11" i="2"/>
  <c r="H12" i="2"/>
  <c r="I12" i="2"/>
  <c r="D13" i="2"/>
  <c r="S13" i="2" l="1"/>
  <c r="AA11" i="2"/>
  <c r="Z12" i="2"/>
  <c r="Z23" i="2"/>
  <c r="AA23" i="2" s="1"/>
  <c r="N12" i="2"/>
  <c r="H13" i="2"/>
  <c r="I13" i="2"/>
  <c r="D14" i="2"/>
  <c r="N13" i="2" l="1"/>
  <c r="N24" i="2"/>
  <c r="O24" i="2" s="1"/>
  <c r="S14" i="2"/>
  <c r="AA12" i="2"/>
  <c r="Z13" i="2"/>
  <c r="H14" i="2"/>
  <c r="I14" i="2"/>
  <c r="D15" i="2"/>
  <c r="AA13" i="2" l="1"/>
  <c r="Z14" i="2"/>
  <c r="S15" i="2"/>
  <c r="D16" i="2"/>
  <c r="I15" i="2"/>
  <c r="H15" i="2"/>
  <c r="N14" i="2"/>
  <c r="N15" i="2" l="1"/>
  <c r="AA14" i="2"/>
  <c r="S16" i="2"/>
  <c r="Z24" i="2"/>
  <c r="O26" i="2"/>
  <c r="H26" i="7" s="1"/>
  <c r="N30" i="7" s="1"/>
  <c r="P31" i="7" s="1"/>
  <c r="P34" i="7" s="1"/>
  <c r="P46" i="7" s="1"/>
  <c r="I16" i="2"/>
  <c r="H16" i="2"/>
  <c r="D17" i="2"/>
  <c r="S17" i="2" l="1"/>
  <c r="AA24" i="2"/>
  <c r="Z15" i="2"/>
  <c r="AA15" i="2" s="1"/>
  <c r="I17" i="2"/>
  <c r="H17" i="2"/>
  <c r="N16" i="2"/>
  <c r="D18" i="2"/>
  <c r="S18" i="2" l="1"/>
  <c r="Z17" i="2"/>
  <c r="Z16" i="2"/>
  <c r="AA16" i="2" s="1"/>
  <c r="N17" i="2"/>
  <c r="H18" i="2"/>
  <c r="I18" i="2"/>
  <c r="D19" i="2"/>
  <c r="Z18" i="2" l="1"/>
  <c r="S19" i="2"/>
  <c r="S26" i="2" s="1"/>
  <c r="AA17" i="2"/>
  <c r="N18" i="2"/>
  <c r="D26" i="2"/>
  <c r="I19" i="2"/>
  <c r="I26" i="2" s="1"/>
  <c r="H19" i="2"/>
  <c r="H26" i="2" s="1"/>
  <c r="AA18" i="2" l="1"/>
  <c r="N19" i="2"/>
  <c r="Z19" i="2" l="1"/>
  <c r="Z26" i="2" s="1"/>
  <c r="N8" i="2"/>
  <c r="AA19" i="2" l="1"/>
  <c r="AA8" i="2"/>
  <c r="N26" i="2"/>
  <c r="P4" i="7" s="1"/>
  <c r="AA26" i="2" l="1"/>
  <c r="P6" i="7"/>
  <c r="M7" i="7" s="1"/>
  <c r="P10" i="7" s="1"/>
  <c r="P11" i="7" s="1"/>
  <c r="P16" i="7" s="1"/>
  <c r="P18" i="7" s="1"/>
  <c r="P47" i="7" s="1"/>
  <c r="P48" i="7" s="1"/>
  <c r="P4" i="8"/>
  <c r="P6" i="8" s="1"/>
  <c r="P11" i="8" s="1"/>
  <c r="P16" i="8" s="1"/>
  <c r="P54" i="7" l="1"/>
  <c r="P52" i="7"/>
  <c r="P53" i="7"/>
  <c r="P55" i="7" l="1"/>
  <c r="P56" i="7" s="1"/>
  <c r="P57" i="7" l="1"/>
  <c r="P58" i="7" s="1"/>
  <c r="P59" i="7" s="1"/>
  <c r="P61" i="7" s="1"/>
  <c r="B64" i="7" s="1"/>
  <c r="P64" i="7" l="1"/>
  <c r="P18" i="8"/>
  <c r="P34" i="8" s="1"/>
  <c r="P35" i="8" s="1"/>
  <c r="P39" i="8" s="1"/>
  <c r="P43" i="8" l="1"/>
  <c r="P41" i="8"/>
  <c r="P44" i="8"/>
  <c r="P46" i="8"/>
  <c r="P40" i="8"/>
  <c r="P42" i="8"/>
  <c r="P45" i="8" l="1"/>
  <c r="P47" i="8" s="1"/>
  <c r="P48" i="8" s="1"/>
  <c r="P49" i="8" s="1"/>
  <c r="P51" i="8" s="1"/>
  <c r="B54" i="8" s="1"/>
  <c r="P54" i="8" l="1"/>
</calcChain>
</file>

<file path=xl/sharedStrings.xml><?xml version="1.0" encoding="utf-8"?>
<sst xmlns="http://schemas.openxmlformats.org/spreadsheetml/2006/main" count="390" uniqueCount="278">
  <si>
    <t>Old Tax Regime</t>
  </si>
  <si>
    <r>
      <t xml:space="preserve">नाम कर्मचारी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</si>
  <si>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 पदनाम</t>
    </r>
    <r>
      <rPr>
        <b/>
        <sz val="14"/>
        <color rgb="FF002060"/>
        <rFont val="Calibri"/>
        <family val="2"/>
        <scheme val="minor"/>
      </rPr>
      <t xml:space="preserve"> :</t>
    </r>
  </si>
  <si>
    <t>PAN :</t>
  </si>
  <si>
    <t/>
  </si>
  <si>
    <r>
      <t>गृह किराया</t>
    </r>
    <r>
      <rPr>
        <sz val="12"/>
        <color rgb="FF002060"/>
        <rFont val="Calibri"/>
        <family val="2"/>
        <scheme val="minor"/>
      </rPr>
      <t>,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 xml:space="preserve">10 (13A) </t>
    </r>
    <r>
      <rPr>
        <sz val="12"/>
        <color rgb="FF002060"/>
        <rFont val="DevLys 010"/>
      </rPr>
      <t xml:space="preserve">के अन्तगर्त एवं धारा </t>
    </r>
    <r>
      <rPr>
        <sz val="10"/>
        <color rgb="FF002060"/>
        <rFont val="Calibri"/>
        <family val="2"/>
        <scheme val="minor"/>
      </rPr>
      <t>10 (14)</t>
    </r>
    <r>
      <rPr>
        <sz val="12"/>
        <color rgb="FF002060"/>
        <rFont val="DevLys 010"/>
      </rPr>
      <t xml:space="preserve"> के अन्तगर्त अन्य भते जो कर मुक्त्त है ।</t>
    </r>
  </si>
  <si>
    <r>
      <t xml:space="preserve">                                                              </t>
    </r>
    <r>
      <rPr>
        <b/>
        <sz val="14"/>
        <color rgb="FF0066CC"/>
        <rFont val="DevLys 010"/>
      </rPr>
      <t>शेष</t>
    </r>
    <r>
      <rPr>
        <b/>
        <sz val="12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(2-3)</t>
    </r>
  </si>
  <si>
    <r>
      <rPr>
        <sz val="10"/>
        <color rgb="FF002060"/>
        <rFont val="Calibri"/>
        <family val="2"/>
        <scheme val="minor"/>
      </rPr>
      <t>(i)</t>
    </r>
    <r>
      <rPr>
        <sz val="12"/>
        <color rgb="FF002060"/>
        <rFont val="DevLys 010"/>
      </rPr>
      <t xml:space="preserve"> स्टेण्डर्ड डिडेक्शन </t>
    </r>
    <r>
      <rPr>
        <sz val="10"/>
        <color rgb="FF002060"/>
        <rFont val="Calibri"/>
        <family val="2"/>
        <scheme val="minor"/>
      </rPr>
      <t>(Standerd Deduction) Rs.50,000 (</t>
    </r>
    <r>
      <rPr>
        <sz val="12"/>
        <color rgb="FF002060"/>
        <rFont val="DevLys 010"/>
      </rPr>
      <t>अधिकतम</t>
    </r>
    <r>
      <rPr>
        <sz val="10"/>
        <color rgb="FF002060"/>
        <rFont val="Calibri"/>
        <family val="2"/>
        <scheme val="minor"/>
      </rPr>
      <t xml:space="preserve">) </t>
    </r>
    <r>
      <rPr>
        <sz val="12"/>
        <color rgb="FF002060"/>
        <rFont val="DevLys 010"/>
      </rPr>
      <t xml:space="preserve">धारा </t>
    </r>
    <r>
      <rPr>
        <sz val="10"/>
        <color rgb="FF002060"/>
        <rFont val="Calibri"/>
        <family val="2"/>
        <scheme val="minor"/>
      </rPr>
      <t>16(ia)</t>
    </r>
  </si>
  <si>
    <r>
      <rPr>
        <sz val="10"/>
        <color rgb="FF002060"/>
        <rFont val="Calibri"/>
        <family val="2"/>
        <scheme val="minor"/>
      </rPr>
      <t>(ii)</t>
    </r>
    <r>
      <rPr>
        <sz val="12"/>
        <color rgb="FF002060"/>
        <rFont val="DevLys 010"/>
      </rPr>
      <t xml:space="preserve"> मनोरंजन भता धारा </t>
    </r>
    <r>
      <rPr>
        <sz val="10"/>
        <color rgb="FF002060"/>
        <rFont val="Calibri"/>
        <family val="2"/>
        <scheme val="minor"/>
      </rPr>
      <t>16 (ii)</t>
    </r>
    <r>
      <rPr>
        <sz val="12"/>
        <color rgb="FF002060"/>
        <rFont val="DevLys 010"/>
      </rPr>
      <t xml:space="preserve"> के अन्तर्गत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 xml:space="preserve">अधिकतम सीमा रू </t>
    </r>
    <r>
      <rPr>
        <sz val="10"/>
        <color rgb="FF002060"/>
        <rFont val="Calibri"/>
        <family val="2"/>
        <scheme val="minor"/>
      </rPr>
      <t>5,000)</t>
    </r>
  </si>
  <si>
    <r>
      <rPr>
        <sz val="10"/>
        <color rgb="FF002060"/>
        <rFont val="Calibri"/>
        <family val="2"/>
        <scheme val="minor"/>
      </rPr>
      <t>(iii)</t>
    </r>
    <r>
      <rPr>
        <sz val="12"/>
        <color rgb="FF002060"/>
        <rFont val="DevLys 010"/>
      </rPr>
      <t xml:space="preserve"> व्यवसाय कर धारा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(iii)</t>
    </r>
    <r>
      <rPr>
        <sz val="12"/>
        <color rgb="FF002060"/>
        <rFont val="DevLys 010"/>
      </rPr>
      <t xml:space="preserve"> के अन्तर्गत</t>
    </r>
  </si>
  <si>
    <r>
      <rPr>
        <b/>
        <sz val="14"/>
        <color rgb="FF0066CC"/>
        <rFont val="DevLys 010"/>
      </rPr>
      <t xml:space="preserve">योग </t>
    </r>
    <r>
      <rPr>
        <b/>
        <sz val="10"/>
        <color rgb="FF0066CC"/>
        <rFont val="Calibri"/>
        <family val="2"/>
        <scheme val="minor"/>
      </rPr>
      <t>(5)</t>
    </r>
  </si>
  <si>
    <r>
      <rPr>
        <b/>
        <sz val="14"/>
        <color rgb="FF0066CC"/>
        <rFont val="DevLys 010"/>
      </rPr>
      <t>शेष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(4-5)</t>
    </r>
  </si>
  <si>
    <r>
      <rPr>
        <b/>
        <sz val="10"/>
        <color rgb="FF002060"/>
        <rFont val="Calibri"/>
        <family val="2"/>
        <scheme val="minor"/>
      </rPr>
      <t>(</t>
    </r>
    <r>
      <rPr>
        <b/>
        <sz val="12"/>
        <color rgb="FF002060"/>
        <rFont val="DevLys 010"/>
      </rPr>
      <t>अ</t>
    </r>
    <r>
      <rPr>
        <b/>
        <sz val="10"/>
        <color rgb="FF002060"/>
        <rFont val="Calibri"/>
        <family val="2"/>
        <scheme val="minor"/>
      </rPr>
      <t>)</t>
    </r>
    <r>
      <rPr>
        <b/>
        <sz val="12"/>
        <color rgb="FF002060"/>
        <rFont val="DevLys 010"/>
      </rPr>
      <t xml:space="preserve"> गृह सम्पति से आयः </t>
    </r>
    <r>
      <rPr>
        <b/>
        <sz val="10"/>
        <color rgb="FF002060"/>
        <rFont val="Calibri"/>
        <family val="2"/>
        <scheme val="minor"/>
      </rPr>
      <t>(1)</t>
    </r>
    <r>
      <rPr>
        <b/>
        <sz val="12"/>
        <color rgb="FF002060"/>
        <rFont val="DevLys 010"/>
      </rPr>
      <t xml:space="preserve"> स्वंय के उपयोग में </t>
    </r>
    <r>
      <rPr>
        <b/>
        <sz val="12"/>
        <color rgb="FF002060"/>
        <rFont val="Calibri"/>
        <family val="2"/>
        <scheme val="minor"/>
      </rPr>
      <t xml:space="preserve">- </t>
    </r>
    <r>
      <rPr>
        <b/>
        <sz val="12"/>
        <color rgb="FF002060"/>
        <rFont val="DevLys 010"/>
      </rPr>
      <t>शून्य</t>
    </r>
  </si>
  <si>
    <r>
      <rPr>
        <sz val="10"/>
        <color rgb="FF002060"/>
        <rFont val="Calibri"/>
        <family val="2"/>
        <scheme val="minor"/>
      </rPr>
      <t>(2)</t>
    </r>
    <r>
      <rPr>
        <sz val="12"/>
        <color rgb="FF002060"/>
        <rFont val="DevLys 010"/>
      </rPr>
      <t xml:space="preserve"> प्राप्त किराया रुपये </t>
    </r>
  </si>
  <si>
    <r>
      <rPr>
        <b/>
        <sz val="10"/>
        <color rgb="FF002060"/>
        <rFont val="Calibri"/>
        <family val="2"/>
        <scheme val="minor"/>
      </rPr>
      <t>(</t>
    </r>
    <r>
      <rPr>
        <b/>
        <sz val="12"/>
        <color rgb="FF002060"/>
        <rFont val="DevLys 010"/>
      </rPr>
      <t>ब</t>
    </r>
    <r>
      <rPr>
        <b/>
        <sz val="10"/>
        <color rgb="FF002060"/>
        <rFont val="Calibri"/>
        <family val="2"/>
        <scheme val="minor"/>
      </rPr>
      <t>)</t>
    </r>
    <r>
      <rPr>
        <b/>
        <sz val="12"/>
        <color rgb="FF002060"/>
        <rFont val="DevLys 010"/>
      </rPr>
      <t xml:space="preserve"> घटायें </t>
    </r>
  </si>
  <si>
    <r>
      <t xml:space="preserve"> किराये का </t>
    </r>
    <r>
      <rPr>
        <sz val="10"/>
        <color rgb="FF002060"/>
        <rFont val="Calibri"/>
        <family val="2"/>
        <scheme val="minor"/>
      </rPr>
      <t>30%</t>
    </r>
  </si>
  <si>
    <t xml:space="preserve"> गृह ऋण पर ब्याज </t>
  </si>
  <si>
    <t xml:space="preserve"> गृहकर  </t>
  </si>
  <si>
    <r>
      <t xml:space="preserve">  योग </t>
    </r>
    <r>
      <rPr>
        <sz val="10"/>
        <color rgb="FF002060"/>
        <rFont val="Calibri"/>
        <family val="2"/>
        <scheme val="minor"/>
      </rPr>
      <t>7</t>
    </r>
    <r>
      <rPr>
        <sz val="12"/>
        <color rgb="FF002060"/>
        <rFont val="Calibri"/>
        <family val="2"/>
        <scheme val="minor"/>
      </rPr>
      <t xml:space="preserve"> (</t>
    </r>
    <r>
      <rPr>
        <sz val="12"/>
        <color rgb="FF002060"/>
        <rFont val="DevLys 010"/>
      </rPr>
      <t>ब</t>
    </r>
    <r>
      <rPr>
        <sz val="12"/>
        <color rgb="FF002060"/>
        <rFont val="Calibri"/>
        <family val="2"/>
        <scheme val="minor"/>
      </rPr>
      <t>)</t>
    </r>
  </si>
  <si>
    <r>
      <rPr>
        <b/>
        <sz val="13"/>
        <color rgb="FF0066CC"/>
        <rFont val="DevLys 010"/>
      </rPr>
      <t>शेष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 xml:space="preserve">-/+ 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7 (</t>
    </r>
    <r>
      <rPr>
        <b/>
        <sz val="13"/>
        <color rgb="FF0066CC"/>
        <rFont val="DevLys 010"/>
      </rPr>
      <t>अ</t>
    </r>
    <r>
      <rPr>
        <b/>
        <sz val="10"/>
        <color rgb="FF0066CC"/>
        <rFont val="Calibri"/>
        <family val="2"/>
        <scheme val="minor"/>
      </rPr>
      <t>)</t>
    </r>
    <r>
      <rPr>
        <b/>
        <sz val="12"/>
        <color rgb="FF0066CC"/>
        <rFont val="DevLys 010"/>
      </rPr>
      <t xml:space="preserve"> </t>
    </r>
    <r>
      <rPr>
        <b/>
        <sz val="13"/>
        <color rgb="FF0066CC"/>
        <rFont val="DevLys 010"/>
      </rPr>
      <t>एवं योग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7(</t>
    </r>
    <r>
      <rPr>
        <b/>
        <sz val="13"/>
        <color rgb="FF0066CC"/>
        <rFont val="DevLys 010"/>
      </rPr>
      <t>ब</t>
    </r>
    <r>
      <rPr>
        <b/>
        <sz val="10"/>
        <color rgb="FF0066CC"/>
        <rFont val="Calibri"/>
        <family val="2"/>
        <scheme val="minor"/>
      </rPr>
      <t>)</t>
    </r>
    <r>
      <rPr>
        <b/>
        <sz val="12"/>
        <color rgb="FF0066CC"/>
        <rFont val="DevLys 010"/>
      </rPr>
      <t xml:space="preserve">  </t>
    </r>
  </si>
  <si>
    <r>
      <rPr>
        <b/>
        <sz val="13"/>
        <color rgb="FF0066CC"/>
        <rFont val="DevLys 010"/>
      </rPr>
      <t xml:space="preserve"> कुल शेष </t>
    </r>
    <r>
      <rPr>
        <b/>
        <sz val="13"/>
        <color rgb="FF0066CC"/>
        <rFont val="Calibri"/>
        <family val="2"/>
        <scheme val="minor"/>
      </rPr>
      <t xml:space="preserve">- </t>
    </r>
    <r>
      <rPr>
        <b/>
        <sz val="11"/>
        <color rgb="FF0066CC"/>
        <rFont val="Calibri"/>
        <family val="2"/>
        <scheme val="minor"/>
      </rPr>
      <t xml:space="preserve">/ </t>
    </r>
    <r>
      <rPr>
        <b/>
        <sz val="13"/>
        <color rgb="FF0066CC"/>
        <rFont val="Calibri"/>
        <family val="2"/>
        <scheme val="minor"/>
      </rPr>
      <t>+</t>
    </r>
    <r>
      <rPr>
        <b/>
        <sz val="13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(6</t>
    </r>
    <r>
      <rPr>
        <b/>
        <sz val="11"/>
        <color rgb="FF0066CC"/>
        <rFont val="DevLys 010"/>
      </rPr>
      <t xml:space="preserve"> ,oa </t>
    </r>
    <r>
      <rPr>
        <b/>
        <sz val="11"/>
        <color rgb="FF0066CC"/>
        <rFont val="Calibri"/>
        <family val="2"/>
        <scheme val="minor"/>
      </rPr>
      <t>7</t>
    </r>
    <r>
      <rPr>
        <b/>
        <sz val="11"/>
        <color rgb="FF0066CC"/>
        <rFont val="DevLys 010"/>
      </rPr>
      <t>½</t>
    </r>
  </si>
  <si>
    <t xml:space="preserve">अन्य आय </t>
  </si>
  <si>
    <r>
      <t xml:space="preserve">सकल आय                                                                                                                 योग </t>
    </r>
    <r>
      <rPr>
        <b/>
        <sz val="12"/>
        <color rgb="FF0066CC"/>
        <rFont val="Calibri"/>
        <family val="2"/>
        <scheme val="minor"/>
      </rPr>
      <t xml:space="preserve">(8+9) </t>
    </r>
  </si>
  <si>
    <r>
      <rPr>
        <b/>
        <sz val="14"/>
        <color rgb="FF0066CC"/>
        <rFont val="DevLys 010"/>
      </rPr>
      <t>घटाइये कटौतियाँ</t>
    </r>
    <r>
      <rPr>
        <b/>
        <sz val="14"/>
        <color rgb="FF0066CC"/>
        <rFont val="Calibri"/>
        <family val="2"/>
        <scheme val="minor"/>
      </rPr>
      <t>:-</t>
    </r>
  </si>
  <si>
    <r>
      <rPr>
        <sz val="10"/>
        <color rgb="FF002060"/>
        <rFont val="Calibri"/>
        <family val="2"/>
        <scheme val="minor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धारा </t>
    </r>
    <r>
      <rPr>
        <sz val="10"/>
        <color rgb="FF002060"/>
        <rFont val="Calibri"/>
        <family val="2"/>
        <scheme val="minor"/>
      </rPr>
      <t xml:space="preserve"> US 80C, 80CCC,80CCD (1) </t>
    </r>
    <r>
      <rPr>
        <sz val="12"/>
        <color rgb="FF002060"/>
        <rFont val="DevLys 010"/>
      </rPr>
      <t xml:space="preserve">अधिकतम कटौती की राशि </t>
    </r>
  </si>
  <si>
    <r>
      <rPr>
        <sz val="10"/>
        <color rgb="FF002060"/>
        <rFont val="Calibri"/>
        <family val="2"/>
        <scheme val="minor"/>
      </rPr>
      <t>(B)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घटाइये </t>
    </r>
    <r>
      <rPr>
        <sz val="12"/>
        <color rgb="FF002060"/>
        <rFont val="Calibri"/>
        <family val="2"/>
        <scheme val="minor"/>
      </rPr>
      <t>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80CCD(2)</t>
    </r>
    <r>
      <rPr>
        <sz val="12"/>
        <color rgb="FF002060"/>
        <rFont val="DevLys 010"/>
      </rPr>
      <t xml:space="preserve"> नियोक्ता द्वारा पेंशन अंशदान की राशि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 xml:space="preserve">अधिकतम वेतन का </t>
    </r>
    <r>
      <rPr>
        <sz val="10"/>
        <color rgb="FF002060"/>
        <rFont val="Calibri"/>
        <family val="2"/>
        <scheme val="minor"/>
      </rPr>
      <t>10%)</t>
    </r>
    <r>
      <rPr>
        <sz val="12"/>
        <color rgb="FF002060"/>
        <rFont val="DevLys 010"/>
      </rPr>
      <t xml:space="preserve"> पृथक से छूट</t>
    </r>
  </si>
  <si>
    <r>
      <rPr>
        <sz val="10"/>
        <color rgb="FF002060"/>
        <rFont val="Calibri"/>
        <family val="2"/>
        <scheme val="minor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घटाइये </t>
    </r>
    <r>
      <rPr>
        <sz val="12"/>
        <color rgb="FF002060"/>
        <rFont val="Calibri"/>
        <family val="2"/>
        <scheme val="minor"/>
      </rPr>
      <t>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80CCD(1B)</t>
    </r>
    <r>
      <rPr>
        <sz val="12"/>
        <color rgb="FF002060"/>
        <rFont val="DevLys 010"/>
      </rPr>
      <t xml:space="preserve"> नवीन पेंशन योजना में अतिरिक्त अंशदान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>अधिकतम रू</t>
    </r>
    <r>
      <rPr>
        <sz val="10"/>
        <color rgb="FF002060"/>
        <rFont val="Calibri"/>
        <family val="2"/>
        <scheme val="minor"/>
      </rPr>
      <t>. 50,000)</t>
    </r>
  </si>
  <si>
    <r>
      <rPr>
        <b/>
        <sz val="13"/>
        <color rgb="FF0066CC"/>
        <rFont val="DevLys 010"/>
      </rPr>
      <t>योग</t>
    </r>
    <r>
      <rPr>
        <b/>
        <sz val="12"/>
        <color rgb="FF0066CC"/>
        <rFont val="DevLys 010"/>
      </rPr>
      <t xml:space="preserve">  </t>
    </r>
    <r>
      <rPr>
        <b/>
        <sz val="10"/>
        <color rgb="FF0066CC"/>
        <rFont val="Calibri"/>
        <family val="2"/>
        <scheme val="minor"/>
      </rPr>
      <t>11(A+B+C)</t>
    </r>
    <r>
      <rPr>
        <b/>
        <sz val="12"/>
        <color rgb="FF0066CC"/>
        <rFont val="Arial"/>
        <family val="2"/>
      </rPr>
      <t xml:space="preserve">      </t>
    </r>
  </si>
  <si>
    <r>
      <t xml:space="preserve"> </t>
    </r>
    <r>
      <rPr>
        <b/>
        <sz val="14"/>
        <color rgb="FF0066CC"/>
        <rFont val="DevLys 010"/>
      </rPr>
      <t>अन्य कटौतियाँ</t>
    </r>
  </si>
  <si>
    <r>
      <rPr>
        <sz val="10"/>
        <color rgb="FF002060"/>
        <rFont val="Calibri"/>
        <family val="2"/>
        <scheme val="minor"/>
      </rPr>
      <t>1-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</t>
    </r>
    <r>
      <rPr>
        <sz val="10"/>
        <color rgb="FF002060"/>
        <rFont val="Calibri"/>
        <family val="2"/>
        <scheme val="minor"/>
      </rPr>
      <t>D</t>
    </r>
    <r>
      <rPr>
        <sz val="12"/>
        <color rgb="FF002060"/>
        <rFont val="DevLys 010"/>
      </rPr>
      <t xml:space="preserve"> चिकित्सा बीमा प्रीमियम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>स्वयं</t>
    </r>
    <r>
      <rPr>
        <sz val="12"/>
        <color rgb="FF002060"/>
        <rFont val="Calibri"/>
        <family val="2"/>
        <scheme val="minor"/>
      </rPr>
      <t>,</t>
    </r>
    <r>
      <rPr>
        <sz val="12"/>
        <color rgb="FF002060"/>
        <rFont val="DevLys 010"/>
      </rPr>
      <t xml:space="preserve">पति </t>
    </r>
    <r>
      <rPr>
        <sz val="9"/>
        <color rgb="FF002060"/>
        <rFont val="Calibri"/>
        <family val="2"/>
        <scheme val="minor"/>
      </rPr>
      <t xml:space="preserve">/ </t>
    </r>
    <r>
      <rPr>
        <sz val="12"/>
        <color rgb="FF002060"/>
        <rFont val="DevLys 010"/>
      </rPr>
      <t xml:space="preserve">पत्नी व बच्चों के लिए रू </t>
    </r>
    <r>
      <rPr>
        <sz val="10"/>
        <color rgb="FF002060"/>
        <rFont val="Calibri"/>
        <family val="2"/>
        <scheme val="minor"/>
      </rPr>
      <t>25000,</t>
    </r>
    <r>
      <rPr>
        <sz val="12"/>
        <color rgb="FF002060"/>
        <rFont val="DevLys 010"/>
      </rPr>
      <t xml:space="preserve"> माता-पिता के लिए रू </t>
    </r>
    <r>
      <rPr>
        <sz val="10"/>
        <color rgb="FF002060"/>
        <rFont val="Calibri"/>
        <family val="2"/>
        <scheme val="minor"/>
      </rPr>
      <t>25000,</t>
    </r>
    <r>
      <rPr>
        <sz val="12"/>
        <color rgb="FF002060"/>
        <rFont val="DevLys 010"/>
      </rPr>
      <t xml:space="preserve"> सीनियर सिटीजन रू </t>
    </r>
    <r>
      <rPr>
        <sz val="10"/>
        <color rgb="FF002060"/>
        <rFont val="Calibri"/>
        <family val="2"/>
        <scheme val="minor"/>
      </rPr>
      <t>50,000)</t>
    </r>
  </si>
  <si>
    <r>
      <rPr>
        <sz val="10"/>
        <color rgb="FF002060"/>
        <rFont val="Calibri"/>
        <family val="2"/>
        <scheme val="minor"/>
      </rPr>
      <t>2-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विकलांग आश्रितों के चिकित्सा उपचार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 xml:space="preserve">अधिकतम </t>
    </r>
    <r>
      <rPr>
        <sz val="10"/>
        <color rgb="FF002060"/>
        <rFont val="Calibri"/>
        <family val="2"/>
        <scheme val="minor"/>
      </rPr>
      <t>75,000</t>
    </r>
    <r>
      <rPr>
        <sz val="12"/>
        <color rgb="FF002060"/>
        <rFont val="DevLys 010"/>
      </rPr>
      <t xml:space="preserve"> तथा </t>
    </r>
    <r>
      <rPr>
        <sz val="10"/>
        <color rgb="FF002060"/>
        <rFont val="Calibri"/>
        <family val="2"/>
        <scheme val="minor"/>
      </rPr>
      <t>80%</t>
    </r>
    <r>
      <rPr>
        <sz val="12"/>
        <color rgb="FF002060"/>
        <rFont val="DevLys 010"/>
      </rPr>
      <t xml:space="preserve"> या अधिक विकलांगता </t>
    </r>
    <r>
      <rPr>
        <sz val="10"/>
        <color rgb="FF002060"/>
        <rFont val="Calibri"/>
        <family val="2"/>
        <scheme val="minor"/>
      </rPr>
      <t>125,000)</t>
    </r>
  </si>
  <si>
    <r>
      <rPr>
        <sz val="10"/>
        <color rgb="FF002060"/>
        <rFont val="Calibri"/>
        <family val="2"/>
        <scheme val="minor"/>
      </rPr>
      <t>3-</t>
    </r>
    <r>
      <rPr>
        <sz val="12"/>
        <color rgb="FF002060"/>
        <rFont val="Kruti Dev 010"/>
      </rPr>
      <t xml:space="preserve"> धारा </t>
    </r>
    <r>
      <rPr>
        <sz val="10"/>
        <color rgb="FF002060"/>
        <rFont val="Calibri"/>
        <family val="2"/>
        <scheme val="minor"/>
      </rPr>
      <t>80DDB</t>
    </r>
    <r>
      <rPr>
        <sz val="12"/>
        <color rgb="FF002060"/>
        <rFont val="Kruti Dev 010"/>
      </rPr>
      <t xml:space="preserve"> विशिष्ट रोंगों के उपचार हेतु कटौती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Kruti Dev 010"/>
      </rPr>
      <t xml:space="preserve">अधिकतम रू </t>
    </r>
    <r>
      <rPr>
        <sz val="10"/>
        <color rgb="FF002060"/>
        <rFont val="Calibri"/>
        <family val="2"/>
        <scheme val="minor"/>
      </rPr>
      <t>40000,</t>
    </r>
    <r>
      <rPr>
        <sz val="12"/>
        <color rgb="FF002060"/>
        <rFont val="Kruti Dev 010"/>
      </rPr>
      <t xml:space="preserve"> सीनियर सिटीजन हेतु रू </t>
    </r>
    <r>
      <rPr>
        <sz val="10"/>
        <color rgb="FF002060"/>
        <rFont val="Calibri"/>
        <family val="2"/>
        <scheme val="minor"/>
      </rPr>
      <t>100,000)</t>
    </r>
  </si>
  <si>
    <r>
      <rPr>
        <sz val="10"/>
        <color rgb="FF002060"/>
        <rFont val="Calibri"/>
        <family val="2"/>
        <scheme val="minor"/>
      </rPr>
      <t>4-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उच्च शिक्षा हेतु लिए ऋण का ब्याज</t>
    </r>
  </si>
  <si>
    <r>
      <rPr>
        <sz val="10"/>
        <color rgb="FF002060"/>
        <rFont val="Calibri"/>
        <family val="2"/>
        <scheme val="minor"/>
      </rPr>
      <t>5-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80G</t>
    </r>
    <r>
      <rPr>
        <sz val="12"/>
        <color rgb="FF002060"/>
        <rFont val="DevLys 010"/>
      </rPr>
      <t xml:space="preserve"> धर्मार्थ संस्थाओं आदि को दिये दान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>क श्रेणी में 100 प्रतिशत एवं ख श्रेणी में 50 प्रतिशत</t>
    </r>
    <r>
      <rPr>
        <sz val="10"/>
        <color rgb="FF002060"/>
        <rFont val="Calibri"/>
        <family val="2"/>
        <scheme val="minor"/>
      </rPr>
      <t>)</t>
    </r>
  </si>
  <si>
    <r>
      <rPr>
        <sz val="10"/>
        <color rgb="FF002060"/>
        <rFont val="Calibri"/>
        <family val="2"/>
        <scheme val="minor"/>
      </rPr>
      <t>6-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80U</t>
    </r>
    <r>
      <rPr>
        <sz val="12"/>
        <color rgb="FF002060"/>
        <rFont val="DevLys 010"/>
      </rPr>
      <t xml:space="preserve"> स्थाई रूप से शारीरिक असमर्थतता की दशा में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 xml:space="preserve">अधिकतम </t>
    </r>
    <r>
      <rPr>
        <sz val="10"/>
        <color rgb="FF002060"/>
        <rFont val="Calibri"/>
        <family val="2"/>
        <scheme val="minor"/>
      </rPr>
      <t>75,000</t>
    </r>
    <r>
      <rPr>
        <sz val="12"/>
        <color rgb="FF002060"/>
        <rFont val="DevLys 010"/>
      </rPr>
      <t xml:space="preserve"> तथा</t>
    </r>
    <r>
      <rPr>
        <sz val="10"/>
        <color rgb="FF002060"/>
        <rFont val="Calibri"/>
        <family val="2"/>
        <scheme val="minor"/>
      </rPr>
      <t xml:space="preserve"> 80%</t>
    </r>
    <r>
      <rPr>
        <sz val="12"/>
        <color rgb="FF002060"/>
        <rFont val="DevLys 010"/>
      </rPr>
      <t xml:space="preserve"> या अधिक विकलांगता </t>
    </r>
    <r>
      <rPr>
        <sz val="10"/>
        <color rgb="FF002060"/>
        <rFont val="Calibri"/>
        <family val="2"/>
        <scheme val="minor"/>
      </rPr>
      <t>125,000)</t>
    </r>
  </si>
  <si>
    <r>
      <rPr>
        <sz val="10"/>
        <color rgb="FF002060"/>
        <rFont val="Calibri"/>
        <family val="2"/>
        <scheme val="minor"/>
      </rPr>
      <t>7-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80TTA</t>
    </r>
    <r>
      <rPr>
        <sz val="12"/>
        <color rgb="FF002060"/>
        <rFont val="DevLys 010"/>
      </rPr>
      <t xml:space="preserve"> बचत खाते पर ब्याज की अधिकतम छूट रू </t>
    </r>
    <r>
      <rPr>
        <sz val="10"/>
        <color rgb="FF002060"/>
        <rFont val="Calibri"/>
        <family val="2"/>
        <scheme val="minor"/>
      </rPr>
      <t>10,000</t>
    </r>
    <r>
      <rPr>
        <sz val="12"/>
        <color rgb="FF002060"/>
        <rFont val="DevLys 010"/>
      </rPr>
      <t xml:space="preserve">          </t>
    </r>
    <r>
      <rPr>
        <sz val="9"/>
        <color rgb="FF002060"/>
        <rFont val="Calibri"/>
        <family val="2"/>
        <scheme val="minor"/>
      </rPr>
      <t>U/S 194(IA)</t>
    </r>
  </si>
  <si>
    <r>
      <rPr>
        <sz val="10"/>
        <color rgb="FF002060"/>
        <rFont val="Calibri"/>
        <family val="2"/>
        <scheme val="minor"/>
      </rPr>
      <t>8-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 xml:space="preserve">80TTB - </t>
    </r>
    <r>
      <rPr>
        <sz val="12"/>
        <color rgb="FF002060"/>
        <rFont val="DevLys 010"/>
      </rPr>
      <t xml:space="preserve">aवरिष्ठ नागरिकों को सभी प्रकार के ब्याज पर अधिकतम छूट-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रू       </t>
    </r>
    <r>
      <rPr>
        <sz val="10"/>
        <color rgb="FF002060"/>
        <rFont val="Calibri"/>
        <family val="2"/>
        <scheme val="minor"/>
      </rPr>
      <t xml:space="preserve">U/S </t>
    </r>
    <r>
      <rPr>
        <sz val="12"/>
        <color rgb="FF002060"/>
        <rFont val="DevLys 010"/>
      </rPr>
      <t>194</t>
    </r>
    <r>
      <rPr>
        <sz val="10"/>
        <color rgb="FF002060"/>
        <rFont val="Calibri"/>
        <family val="2"/>
        <scheme val="minor"/>
      </rPr>
      <t>(A)</t>
    </r>
  </si>
  <si>
    <r>
      <rPr>
        <sz val="10"/>
        <color rgb="FF002060"/>
        <rFont val="Calibri"/>
        <family val="2"/>
        <scheme val="minor"/>
      </rPr>
      <t>9-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80GGA</t>
    </r>
    <r>
      <rPr>
        <sz val="12"/>
        <color rgb="FF002060"/>
        <rFont val="DevLys 010"/>
      </rPr>
      <t xml:space="preserve"> अनुमोदित वैज्ञानिक</t>
    </r>
    <r>
      <rPr>
        <sz val="10"/>
        <color rgb="FF002060"/>
        <rFont val="Calibri"/>
        <family val="2"/>
        <scheme val="minor"/>
      </rPr>
      <t>,</t>
    </r>
    <r>
      <rPr>
        <sz val="12"/>
        <color rgb="FF002060"/>
        <rFont val="DevLys 010"/>
      </rPr>
      <t xml:space="preserve"> सामाजिक</t>
    </r>
    <r>
      <rPr>
        <sz val="10"/>
        <color rgb="FF002060"/>
        <rFont val="Calibri"/>
        <family val="2"/>
        <scheme val="minor"/>
      </rPr>
      <t>,</t>
    </r>
    <r>
      <rPr>
        <sz val="12"/>
        <color rgb="FF002060"/>
        <rFont val="DevLys 010"/>
      </rPr>
      <t xml:space="preserve"> ग्रामीण विकास आदि हेतु दिया गया दान</t>
    </r>
  </si>
  <si>
    <r>
      <rPr>
        <b/>
        <sz val="13"/>
        <color rgb="FF0066CC"/>
        <rFont val="DevLys 010"/>
      </rPr>
      <t>कुल योग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12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(1</t>
    </r>
    <r>
      <rPr>
        <b/>
        <sz val="12"/>
        <color rgb="FF0066CC"/>
        <rFont val="DevLys 010"/>
      </rPr>
      <t xml:space="preserve"> </t>
    </r>
    <r>
      <rPr>
        <b/>
        <sz val="13"/>
        <color rgb="FF0066CC"/>
        <rFont val="DevLys 010"/>
      </rPr>
      <t xml:space="preserve">से 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9</t>
    </r>
    <r>
      <rPr>
        <b/>
        <sz val="12"/>
        <color rgb="FF0066CC"/>
        <rFont val="DevLys 010"/>
      </rPr>
      <t xml:space="preserve"> </t>
    </r>
    <r>
      <rPr>
        <b/>
        <sz val="13"/>
        <color rgb="FF0066CC"/>
        <rFont val="DevLys 010"/>
      </rPr>
      <t>तक</t>
    </r>
    <r>
      <rPr>
        <b/>
        <sz val="10"/>
        <color rgb="FF0066CC"/>
        <rFont val="Calibri"/>
        <family val="2"/>
        <scheme val="minor"/>
      </rPr>
      <t>)</t>
    </r>
  </si>
  <si>
    <r>
      <rPr>
        <b/>
        <sz val="13"/>
        <color rgb="FF002060"/>
        <rFont val="DevLys 010"/>
      </rPr>
      <t>कुल कटौती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( 11 + 12)</t>
    </r>
  </si>
  <si>
    <r>
      <t xml:space="preserve"> </t>
    </r>
    <r>
      <rPr>
        <b/>
        <sz val="13"/>
        <color rgb="FF002060"/>
        <rFont val="DevLys 010"/>
      </rPr>
      <t>आयकर की गणना उपरोक्त कालम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15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के आधार पर</t>
    </r>
  </si>
  <si>
    <r>
      <rPr>
        <b/>
        <sz val="10"/>
        <color rgb="FF0066CC"/>
        <rFont val="Calibri"/>
        <family val="2"/>
        <scheme val="minor"/>
      </rPr>
      <t>80</t>
    </r>
    <r>
      <rPr>
        <b/>
        <sz val="11"/>
        <color rgb="FF0066CC"/>
        <rFont val="DevLys 010"/>
      </rPr>
      <t xml:space="preserve"> </t>
    </r>
    <r>
      <rPr>
        <b/>
        <sz val="13"/>
        <color rgb="FF0066CC"/>
        <rFont val="DevLys 010"/>
      </rPr>
      <t>वर्ष या अधिक आयु</t>
    </r>
  </si>
  <si>
    <r>
      <rPr>
        <b/>
        <sz val="13"/>
        <color rgb="FF0066CC"/>
        <rFont val="DevLys 010"/>
      </rPr>
      <t>वरिष्ठ नागरिक</t>
    </r>
    <r>
      <rPr>
        <b/>
        <sz val="11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(60</t>
    </r>
    <r>
      <rPr>
        <b/>
        <sz val="11"/>
        <color rgb="FF0066CC"/>
        <rFont val="DevLys 010"/>
      </rPr>
      <t xml:space="preserve"> </t>
    </r>
    <r>
      <rPr>
        <b/>
        <sz val="13"/>
        <color rgb="FF0066CC"/>
        <rFont val="DevLys 010"/>
      </rPr>
      <t>से</t>
    </r>
    <r>
      <rPr>
        <b/>
        <sz val="11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 xml:space="preserve">80 </t>
    </r>
    <r>
      <rPr>
        <b/>
        <sz val="13"/>
        <color rgb="FF0066CC"/>
        <rFont val="DevLys 010"/>
      </rPr>
      <t>वर्ष तक</t>
    </r>
    <r>
      <rPr>
        <b/>
        <sz val="10"/>
        <color rgb="FF0066CC"/>
        <rFont val="Calibri"/>
        <family val="2"/>
        <scheme val="minor"/>
      </rPr>
      <t>)</t>
    </r>
  </si>
  <si>
    <r>
      <rPr>
        <b/>
        <sz val="13"/>
        <color rgb="FF0066CC"/>
        <rFont val="DevLys 010"/>
      </rPr>
      <t xml:space="preserve">एक व्यक्ति कर दाता </t>
    </r>
    <r>
      <rPr>
        <b/>
        <sz val="10"/>
        <color rgb="FF0066CC"/>
        <rFont val="Calibri"/>
        <family val="2"/>
        <scheme val="minor"/>
      </rPr>
      <t>(</t>
    </r>
    <r>
      <rPr>
        <b/>
        <sz val="13"/>
        <color rgb="FF0066CC"/>
        <rFont val="DevLys 010"/>
      </rPr>
      <t>आयु</t>
    </r>
    <r>
      <rPr>
        <b/>
        <sz val="11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</t>
    </r>
    <r>
      <rPr>
        <b/>
        <sz val="13"/>
        <color rgb="FF0066CC"/>
        <rFont val="DevLys 010"/>
      </rPr>
      <t>वर्ष तक</t>
    </r>
    <r>
      <rPr>
        <b/>
        <sz val="10"/>
        <color rgb="FF0066CC"/>
        <rFont val="Calibri"/>
        <family val="2"/>
        <scheme val="minor"/>
      </rPr>
      <t>)</t>
    </r>
  </si>
  <si>
    <r>
      <t xml:space="preserve">3,00,000 </t>
    </r>
    <r>
      <rPr>
        <sz val="13"/>
        <color rgb="FF002060"/>
        <rFont val="DevLys 010"/>
      </rPr>
      <t>तक</t>
    </r>
  </si>
  <si>
    <t>Nil</t>
  </si>
  <si>
    <r>
      <t xml:space="preserve">2,50,000  </t>
    </r>
    <r>
      <rPr>
        <sz val="13"/>
        <color rgb="FF002060"/>
        <rFont val="DevLys 010"/>
      </rPr>
      <t>तक</t>
    </r>
  </si>
  <si>
    <t>3,00,001-5,00,000</t>
  </si>
  <si>
    <t>2,50,001-5,00,000</t>
  </si>
  <si>
    <t>5,00,001-7,50,000</t>
  </si>
  <si>
    <t>7,50,001 - 10,00,000</t>
  </si>
  <si>
    <t>10,00,001 - 12,50,000</t>
  </si>
  <si>
    <t>12,50,001 - 15,00,000</t>
  </si>
  <si>
    <r>
      <t xml:space="preserve">15,00,000 </t>
    </r>
    <r>
      <rPr>
        <sz val="13"/>
        <color rgb="FF002060"/>
        <rFont val="DevLys 010"/>
      </rPr>
      <t>से अधिक</t>
    </r>
  </si>
  <si>
    <r>
      <rPr>
        <b/>
        <sz val="10"/>
        <color rgb="FF002060"/>
        <rFont val="Calibri"/>
        <family val="2"/>
        <scheme val="minor"/>
      </rPr>
      <t>(2)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 xml:space="preserve">छूट धारा </t>
    </r>
    <r>
      <rPr>
        <b/>
        <sz val="11"/>
        <color rgb="FF002060"/>
        <rFont val="Calibri"/>
        <family val="2"/>
        <scheme val="minor"/>
      </rPr>
      <t>87 A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(</t>
    </r>
    <r>
      <rPr>
        <b/>
        <sz val="11"/>
        <color rgb="FF002060"/>
        <rFont val="Calibri"/>
        <family val="2"/>
        <scheme val="minor"/>
      </rPr>
      <t>2.50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लाख से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5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लाख तक की कर योग्य आय पर आयकर की छूट अधिकतम रू</t>
    </r>
    <r>
      <rPr>
        <b/>
        <sz val="10"/>
        <color rgb="FF002060"/>
        <rFont val="Calibri"/>
        <family val="2"/>
        <scheme val="minor"/>
      </rPr>
      <t>. 12,500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तक</t>
    </r>
    <r>
      <rPr>
        <b/>
        <sz val="10"/>
        <color rgb="FF002060"/>
        <rFont val="Calibri"/>
        <family val="2"/>
        <scheme val="minor"/>
      </rPr>
      <t>)</t>
    </r>
  </si>
  <si>
    <r>
      <rPr>
        <b/>
        <sz val="10"/>
        <color rgb="FF002060"/>
        <rFont val="Calibri"/>
        <family val="2"/>
        <scheme val="minor"/>
      </rPr>
      <t>(4)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शिक्षा उपकर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2%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एवं उच्च शिक्षा के लिए अधिभार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2%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Calibri"/>
        <family val="2"/>
        <scheme val="minor"/>
      </rPr>
      <t xml:space="preserve">  ( </t>
    </r>
    <r>
      <rPr>
        <b/>
        <sz val="13"/>
        <color rgb="FF002060"/>
        <rFont val="DevLys 010"/>
      </rPr>
      <t>योग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4% )</t>
    </r>
  </si>
  <si>
    <r>
      <rPr>
        <b/>
        <sz val="13"/>
        <color rgb="FF002060"/>
        <rFont val="DevLys 010"/>
      </rPr>
      <t>घटाइये :- राहत धारा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89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 xml:space="preserve">के तहत </t>
    </r>
    <r>
      <rPr>
        <b/>
        <sz val="12"/>
        <color rgb="FF002060"/>
        <rFont val="DevLys 010"/>
      </rPr>
      <t xml:space="preserve"> </t>
    </r>
  </si>
  <si>
    <t>कुल शेष आयकर</t>
  </si>
  <si>
    <t>आयकर कटौती
 का विवरण</t>
  </si>
  <si>
    <t>टीडीएस
रूपये</t>
  </si>
  <si>
    <t>Signature of Employee</t>
  </si>
  <si>
    <t>Signature of DDO</t>
  </si>
  <si>
    <t>Name :</t>
  </si>
  <si>
    <t>TAN:</t>
  </si>
  <si>
    <t>Bank A/c :</t>
  </si>
  <si>
    <t xml:space="preserve">     Post :</t>
  </si>
  <si>
    <t>SI No :</t>
  </si>
  <si>
    <t>Mobile No. :</t>
  </si>
  <si>
    <t>Month</t>
  </si>
  <si>
    <t>Basic Pay</t>
  </si>
  <si>
    <t>Dearness Pay</t>
  </si>
  <si>
    <t>Leave  Pay</t>
  </si>
  <si>
    <t>Spl. Pay</t>
  </si>
  <si>
    <t>D.A.</t>
  </si>
  <si>
    <t>H.R.A.</t>
  </si>
  <si>
    <t>Washing Allow.</t>
  </si>
  <si>
    <t>ROP (If any, put the value in minus)</t>
  </si>
  <si>
    <t>Other Allowance</t>
  </si>
  <si>
    <t>Gross  Salary</t>
  </si>
  <si>
    <t>GPF LOAN</t>
  </si>
  <si>
    <t>SI</t>
  </si>
  <si>
    <t>SI LOAN + INT</t>
  </si>
  <si>
    <t>RGHS / RPMF</t>
  </si>
  <si>
    <t>LIC</t>
  </si>
  <si>
    <t>Group Insurance  
Accidental</t>
  </si>
  <si>
    <t>Income Tax / TDS</t>
  </si>
  <si>
    <t>Hitkari Nidhi</t>
  </si>
  <si>
    <t>Other Deduction</t>
  </si>
  <si>
    <t>Total
Deduction</t>
  </si>
  <si>
    <t>Net Payment</t>
  </si>
  <si>
    <t>Bill No. - Date 
/ 
TV No. - Date</t>
  </si>
  <si>
    <t>Salary Arrear</t>
  </si>
  <si>
    <t>Other 1</t>
  </si>
  <si>
    <t>TOTAL</t>
  </si>
  <si>
    <t>digitalgurujihelp</t>
  </si>
  <si>
    <t>Salary and Deduction Detail for FY : 2022-23</t>
  </si>
  <si>
    <t>YES</t>
  </si>
  <si>
    <t>NO</t>
  </si>
  <si>
    <t>MASTER DATA FORM</t>
  </si>
  <si>
    <t xml:space="preserve">कार्मिक की व्यक्तिगत जानकारी </t>
  </si>
  <si>
    <t>मार्च 2022 की HRA दर</t>
  </si>
  <si>
    <t>यदि हाँ, तो समर्पित बिल माह:-</t>
  </si>
  <si>
    <t>क्या आपको बोनस मिला है ?</t>
  </si>
  <si>
    <t>दुर्घटना बीमा प्रीमियम राशि:-</t>
  </si>
  <si>
    <t>क्या आप वरिष्ट नागरिक (60-80) आयु वर्ग में आते है ?</t>
  </si>
  <si>
    <t>शहरी क्षतिपूर्ती भत्ता (CCA) :-</t>
  </si>
  <si>
    <t xml:space="preserve">S.KUMAR </t>
  </si>
  <si>
    <t>TEACHER</t>
  </si>
  <si>
    <t>Surender
2022-23</t>
  </si>
  <si>
    <t>Bonus
2022-23</t>
  </si>
  <si>
    <t>DA Arrear 1/22 to 3/22</t>
  </si>
  <si>
    <t>DA Arrear 7/22 to 9/22</t>
  </si>
  <si>
    <r>
      <t xml:space="preserve">मकान किराया भत्ता </t>
    </r>
    <r>
      <rPr>
        <sz val="11"/>
        <rFont val="Calibri"/>
        <family val="2"/>
        <scheme val="minor"/>
      </rPr>
      <t>(</t>
    </r>
    <r>
      <rPr>
        <sz val="13"/>
        <rFont val="DevLys 010"/>
      </rPr>
      <t>छूट जो लेनी है</t>
    </r>
    <r>
      <rPr>
        <sz val="11"/>
        <rFont val="Calibri"/>
        <family val="2"/>
        <scheme val="minor"/>
      </rPr>
      <t xml:space="preserve">) </t>
    </r>
    <r>
      <rPr>
        <b/>
        <sz val="11"/>
        <rFont val="Calibri"/>
        <family val="2"/>
        <scheme val="minor"/>
      </rPr>
      <t>HRA</t>
    </r>
  </si>
  <si>
    <r>
      <t xml:space="preserve">स्टेण्डर्ड डिडेक्शन रूपये  </t>
    </r>
    <r>
      <rPr>
        <sz val="10"/>
        <rFont val="Calibri"/>
        <family val="2"/>
        <scheme val="minor"/>
      </rPr>
      <t>50,000 (</t>
    </r>
    <r>
      <rPr>
        <sz val="13"/>
        <rFont val="DevLys 010"/>
      </rPr>
      <t>अधिकतम</t>
    </r>
    <r>
      <rPr>
        <sz val="10"/>
        <rFont val="Calibri"/>
        <family val="2"/>
        <scheme val="minor"/>
      </rPr>
      <t>)</t>
    </r>
    <r>
      <rPr>
        <sz val="13"/>
        <rFont val="DevLys 010"/>
      </rPr>
      <t xml:space="preserve"> धारा </t>
    </r>
    <r>
      <rPr>
        <sz val="10"/>
        <rFont val="Calibri"/>
        <family val="2"/>
        <scheme val="minor"/>
      </rPr>
      <t>16 (ia)</t>
    </r>
  </si>
  <si>
    <r>
      <t xml:space="preserve">मनोरंजन भता धारा </t>
    </r>
    <r>
      <rPr>
        <sz val="10"/>
        <rFont val="Calibri"/>
        <family val="2"/>
        <scheme val="minor"/>
      </rPr>
      <t>16 (ii)</t>
    </r>
    <r>
      <rPr>
        <sz val="13"/>
        <rFont val="DevLys 010"/>
      </rPr>
      <t xml:space="preserve"> </t>
    </r>
    <r>
      <rPr>
        <sz val="10"/>
        <rFont val="Calibri"/>
        <family val="2"/>
        <scheme val="minor"/>
      </rPr>
      <t>(Entertainment A\llowance)</t>
    </r>
  </si>
  <si>
    <r>
      <t xml:space="preserve">बचत खाते </t>
    </r>
    <r>
      <rPr>
        <sz val="10"/>
        <rFont val="Calibri"/>
        <family val="2"/>
        <scheme val="minor"/>
      </rPr>
      <t xml:space="preserve">(All Saving Accounts) </t>
    </r>
    <r>
      <rPr>
        <sz val="13"/>
        <rFont val="DevLys 010"/>
      </rPr>
      <t>की जमा राशि पर प्राप्त ब्याज</t>
    </r>
  </si>
  <si>
    <r>
      <t xml:space="preserve">व्यवयाय कर धारा </t>
    </r>
    <r>
      <rPr>
        <sz val="10"/>
        <rFont val="Calibri"/>
        <family val="2"/>
        <scheme val="minor"/>
      </rPr>
      <t>16 (iii)</t>
    </r>
    <r>
      <rPr>
        <sz val="13"/>
        <rFont val="DevLys 010"/>
      </rPr>
      <t xml:space="preserve"> के अन्तगर्त </t>
    </r>
    <r>
      <rPr>
        <sz val="10"/>
        <rFont val="Calibri"/>
        <family val="2"/>
        <scheme val="minor"/>
      </rPr>
      <t>(Business tax)</t>
    </r>
  </si>
  <si>
    <r>
      <rPr>
        <sz val="10"/>
        <rFont val="Calibri"/>
        <family val="2"/>
        <scheme val="minor"/>
      </rPr>
      <t xml:space="preserve">FD (Bank/ Post Office) </t>
    </r>
    <r>
      <rPr>
        <sz val="13"/>
        <rFont val="DevLys 010"/>
      </rPr>
      <t xml:space="preserve">आदि अन्य जमा राशि पर प्राप्त कुल ब्याज </t>
    </r>
    <r>
      <rPr>
        <sz val="10"/>
        <rFont val="Calibri"/>
        <family val="2"/>
        <scheme val="minor"/>
      </rPr>
      <t xml:space="preserve">(PPF </t>
    </r>
    <r>
      <rPr>
        <sz val="13"/>
        <rFont val="DevLys 010"/>
      </rPr>
      <t>को छोड़कर</t>
    </r>
    <r>
      <rPr>
        <sz val="10"/>
        <rFont val="Calibri"/>
        <family val="2"/>
        <scheme val="minor"/>
      </rPr>
      <t>)</t>
    </r>
  </si>
  <si>
    <r>
      <t xml:space="preserve">गृह सम्पति से प्राप्त किराया </t>
    </r>
    <r>
      <rPr>
        <sz val="13"/>
        <rFont val="Calibri"/>
        <family val="2"/>
        <scheme val="minor"/>
      </rPr>
      <t>-</t>
    </r>
    <r>
      <rPr>
        <sz val="13"/>
        <rFont val="DevLys 010"/>
      </rPr>
      <t xml:space="preserve"> आय </t>
    </r>
  </si>
  <si>
    <r>
      <t xml:space="preserve">ब्याज के अलावा अन्य आय </t>
    </r>
    <r>
      <rPr>
        <sz val="10"/>
        <rFont val="Calibri"/>
        <family val="2"/>
        <scheme val="minor"/>
      </rPr>
      <t>(</t>
    </r>
    <r>
      <rPr>
        <sz val="13"/>
        <rFont val="DevLys 010"/>
      </rPr>
      <t>विभिन्न स्त्रो़त्र से</t>
    </r>
    <r>
      <rPr>
        <sz val="10"/>
        <rFont val="Calibri"/>
        <family val="2"/>
        <scheme val="minor"/>
      </rPr>
      <t>)</t>
    </r>
    <r>
      <rPr>
        <sz val="13"/>
        <rFont val="DevLys 010"/>
      </rPr>
      <t xml:space="preserve"> </t>
    </r>
  </si>
  <si>
    <r>
      <t xml:space="preserve">गृहकर </t>
    </r>
    <r>
      <rPr>
        <sz val="10"/>
        <rFont val="Calibri"/>
        <family val="2"/>
        <scheme val="minor"/>
      </rPr>
      <t>(House Tax)</t>
    </r>
  </si>
  <si>
    <r>
      <t xml:space="preserve">अन्य मद में जमा करायी गयी राशि यदि कोई हो तो </t>
    </r>
    <r>
      <rPr>
        <sz val="10"/>
        <rFont val="Calibri"/>
        <family val="2"/>
        <scheme val="minor"/>
      </rPr>
      <t>(</t>
    </r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80C</t>
    </r>
    <r>
      <rPr>
        <sz val="13"/>
        <rFont val="DevLys 010"/>
      </rPr>
      <t xml:space="preserve"> के अन्तर्गत</t>
    </r>
    <r>
      <rPr>
        <sz val="10"/>
        <rFont val="Calibri"/>
        <family val="2"/>
        <scheme val="minor"/>
      </rPr>
      <t xml:space="preserve">) </t>
    </r>
  </si>
  <si>
    <r>
      <t xml:space="preserve">गृह ऋण किस्त मूलधन </t>
    </r>
    <r>
      <rPr>
        <sz val="10"/>
        <rFont val="Calibri"/>
        <family val="2"/>
        <scheme val="minor"/>
      </rPr>
      <t xml:space="preserve">(12 Month) </t>
    </r>
    <r>
      <rPr>
        <b/>
        <sz val="10"/>
        <rFont val="Calibri"/>
        <family val="2"/>
        <scheme val="minor"/>
      </rPr>
      <t>HBA Premium</t>
    </r>
  </si>
  <si>
    <r>
      <rPr>
        <b/>
        <sz val="13"/>
        <rFont val="DevLys 010"/>
      </rPr>
      <t>धारा 80</t>
    </r>
    <r>
      <rPr>
        <b/>
        <sz val="10"/>
        <rFont val="Calibri"/>
        <family val="2"/>
        <scheme val="minor"/>
      </rPr>
      <t>CCC</t>
    </r>
    <r>
      <rPr>
        <sz val="13"/>
        <rFont val="DevLys 010"/>
      </rPr>
      <t xml:space="preserve"> पेंशन प्लान हेतु अंशदान </t>
    </r>
    <r>
      <rPr>
        <sz val="10"/>
        <rFont val="Calibri"/>
        <family val="2"/>
        <scheme val="minor"/>
      </rPr>
      <t xml:space="preserve">(NPS </t>
    </r>
    <r>
      <rPr>
        <sz val="13"/>
        <rFont val="DevLys 010"/>
      </rPr>
      <t>के अलावा</t>
    </r>
    <r>
      <rPr>
        <sz val="10"/>
        <rFont val="Calibri"/>
        <family val="2"/>
        <scheme val="minor"/>
      </rPr>
      <t>)</t>
    </r>
  </si>
  <si>
    <r>
      <t xml:space="preserve">गृह ऋण किस्त ब्याज </t>
    </r>
    <r>
      <rPr>
        <sz val="10"/>
        <rFont val="Calibri"/>
        <family val="2"/>
        <scheme val="minor"/>
      </rPr>
      <t>(12 Month)</t>
    </r>
    <r>
      <rPr>
        <b/>
        <sz val="10"/>
        <rFont val="Calibri"/>
        <family val="2"/>
        <scheme val="minor"/>
      </rPr>
      <t xml:space="preserve"> HBA Interest</t>
    </r>
  </si>
  <si>
    <r>
      <t xml:space="preserve">जीवन बीमा प्रीमियम </t>
    </r>
    <r>
      <rPr>
        <sz val="11"/>
        <rFont val="Calibri"/>
        <family val="2"/>
        <scheme val="minor"/>
      </rPr>
      <t>(</t>
    </r>
    <r>
      <rPr>
        <sz val="13"/>
        <rFont val="DevLys 010"/>
      </rPr>
      <t>जो वेतन से नही काटा गया</t>
    </r>
    <r>
      <rPr>
        <sz val="11"/>
        <rFont val="Calibri"/>
        <family val="2"/>
        <scheme val="minor"/>
      </rPr>
      <t>)</t>
    </r>
    <r>
      <rPr>
        <sz val="13"/>
        <rFont val="DevLys 010"/>
      </rPr>
      <t xml:space="preserve"> </t>
    </r>
    <r>
      <rPr>
        <b/>
        <sz val="11"/>
        <rFont val="Calibri"/>
        <family val="2"/>
        <scheme val="minor"/>
      </rPr>
      <t>LIC</t>
    </r>
  </si>
  <si>
    <r>
      <t xml:space="preserve">पीएलआई </t>
    </r>
    <r>
      <rPr>
        <sz val="10"/>
        <rFont val="Calibri"/>
        <family val="2"/>
        <scheme val="minor"/>
      </rPr>
      <t xml:space="preserve">(Postal Life Insurance) </t>
    </r>
    <r>
      <rPr>
        <b/>
        <sz val="11"/>
        <rFont val="Calibri"/>
        <family val="2"/>
        <scheme val="minor"/>
      </rPr>
      <t>PLI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</si>
  <si>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80D</t>
    </r>
    <r>
      <rPr>
        <sz val="10"/>
        <rFont val="Calibri"/>
        <family val="2"/>
        <scheme val="minor"/>
      </rPr>
      <t xml:space="preserve"> -</t>
    </r>
    <r>
      <rPr>
        <sz val="13"/>
        <rFont val="DevLys 010"/>
      </rPr>
      <t xml:space="preserve">चिकित्सा बीमा प्रीमियम </t>
    </r>
    <r>
      <rPr>
        <sz val="10"/>
        <rFont val="Calibri"/>
        <family val="2"/>
        <scheme val="minor"/>
      </rPr>
      <t>(</t>
    </r>
    <r>
      <rPr>
        <sz val="13"/>
        <rFont val="DevLys 010"/>
      </rPr>
      <t>सामान्य 25000</t>
    </r>
    <r>
      <rPr>
        <sz val="10"/>
        <rFont val="Calibri"/>
        <family val="2"/>
        <scheme val="minor"/>
      </rPr>
      <t>,</t>
    </r>
    <r>
      <rPr>
        <sz val="13"/>
        <rFont val="DevLys 010"/>
      </rPr>
      <t xml:space="preserve"> वरिष्ठ नागरिक </t>
    </r>
    <r>
      <rPr>
        <sz val="10"/>
        <rFont val="Calibri"/>
        <family val="2"/>
        <scheme val="minor"/>
      </rPr>
      <t>50000)</t>
    </r>
  </si>
  <si>
    <r>
      <t xml:space="preserve">टयूशन फीस </t>
    </r>
    <r>
      <rPr>
        <b/>
        <sz val="10"/>
        <rFont val="Calibri"/>
        <family val="2"/>
        <scheme val="minor"/>
      </rPr>
      <t>(Tution Fees)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</si>
  <si>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80DD-</t>
    </r>
    <r>
      <rPr>
        <sz val="13"/>
        <rFont val="DevLys 010"/>
      </rPr>
      <t xml:space="preserve">विकलांग आश्रितों के चिकित्सा उपचार </t>
    </r>
    <r>
      <rPr>
        <sz val="10"/>
        <rFont val="Calibri"/>
        <family val="2"/>
        <scheme val="minor"/>
      </rPr>
      <t>(</t>
    </r>
    <r>
      <rPr>
        <sz val="13"/>
        <rFont val="DevLys 010"/>
      </rPr>
      <t xml:space="preserve">विकलांगता </t>
    </r>
    <r>
      <rPr>
        <sz val="10"/>
        <rFont val="Calibri"/>
        <family val="2"/>
        <scheme val="minor"/>
      </rPr>
      <t>40%-75000, 80%-125000)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</si>
  <si>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80DDB-</t>
    </r>
    <r>
      <rPr>
        <sz val="13"/>
        <rFont val="DevLys 010"/>
      </rPr>
      <t xml:space="preserve"> विशिष्ट रोगों के उपचार हेतु कटौती </t>
    </r>
    <r>
      <rPr>
        <sz val="10"/>
        <rFont val="Calibri"/>
        <family val="2"/>
        <scheme val="minor"/>
      </rPr>
      <t>(</t>
    </r>
    <r>
      <rPr>
        <sz val="13"/>
        <rFont val="DevLys 010"/>
      </rPr>
      <t xml:space="preserve">सामान्य </t>
    </r>
    <r>
      <rPr>
        <sz val="10"/>
        <rFont val="Calibri"/>
        <family val="2"/>
        <scheme val="minor"/>
      </rPr>
      <t>40000,</t>
    </r>
    <r>
      <rPr>
        <sz val="13"/>
        <rFont val="DevLys 010"/>
      </rPr>
      <t xml:space="preserve"> वरिष्ठ नागरिक </t>
    </r>
    <r>
      <rPr>
        <sz val="10"/>
        <rFont val="Calibri"/>
        <family val="2"/>
        <scheme val="minor"/>
      </rPr>
      <t xml:space="preserve">1 </t>
    </r>
    <r>
      <rPr>
        <sz val="13"/>
        <rFont val="DevLys 010"/>
      </rPr>
      <t>लाख</t>
    </r>
    <r>
      <rPr>
        <sz val="10"/>
        <rFont val="Calibri"/>
        <family val="2"/>
        <scheme val="minor"/>
      </rPr>
      <t>)</t>
    </r>
  </si>
  <si>
    <r>
      <t xml:space="preserve">राष्ट्रीय बचत पत्र </t>
    </r>
    <r>
      <rPr>
        <b/>
        <sz val="10"/>
        <rFont val="Calibri"/>
        <family val="2"/>
        <scheme val="minor"/>
      </rPr>
      <t>(NSC)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</si>
  <si>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80E-</t>
    </r>
    <r>
      <rPr>
        <sz val="13"/>
        <rFont val="DevLys 010"/>
      </rPr>
      <t xml:space="preserve"> उच्च शिक्षा हेतु लिए ऋण का ब्याज</t>
    </r>
  </si>
  <si>
    <r>
      <t xml:space="preserve">राष्ट्रीय बचत पत्र पर अदत ब्याज </t>
    </r>
    <r>
      <rPr>
        <sz val="10"/>
        <rFont val="Calibri"/>
        <family val="2"/>
        <scheme val="minor"/>
      </rPr>
      <t>(NSC Interest)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</si>
  <si>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80G-</t>
    </r>
    <r>
      <rPr>
        <sz val="13"/>
        <rFont val="DevLys 010"/>
      </rPr>
      <t>धर्मार्थ संस्थाओं आदि को दिये दान</t>
    </r>
    <r>
      <rPr>
        <sz val="10"/>
        <rFont val="Calibri"/>
        <family val="2"/>
        <scheme val="minor"/>
      </rPr>
      <t xml:space="preserve"> (</t>
    </r>
    <r>
      <rPr>
        <sz val="13"/>
        <rFont val="DevLys 010"/>
      </rPr>
      <t xml:space="preserve">क श्रेणी </t>
    </r>
    <r>
      <rPr>
        <sz val="10"/>
        <rFont val="Calibri"/>
        <family val="2"/>
        <scheme val="minor"/>
      </rPr>
      <t>100%,</t>
    </r>
    <r>
      <rPr>
        <sz val="13"/>
        <rFont val="DevLys 010"/>
      </rPr>
      <t xml:space="preserve"> एवं ख श्रेणी </t>
    </r>
    <r>
      <rPr>
        <sz val="10"/>
        <rFont val="Calibri"/>
        <family val="2"/>
        <scheme val="minor"/>
      </rPr>
      <t>50%)</t>
    </r>
  </si>
  <si>
    <r>
      <t xml:space="preserve">लोक भविष्य निधि </t>
    </r>
    <r>
      <rPr>
        <b/>
        <sz val="10"/>
        <rFont val="Calibri"/>
        <family val="2"/>
        <scheme val="minor"/>
      </rPr>
      <t>(PPF)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</si>
  <si>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80U-</t>
    </r>
    <r>
      <rPr>
        <sz val="13"/>
        <rFont val="DevLys 010"/>
      </rPr>
      <t xml:space="preserve"> स्थाई शारीरिक विकलांगता </t>
    </r>
    <r>
      <rPr>
        <sz val="10"/>
        <rFont val="Calibri"/>
        <family val="2"/>
        <scheme val="minor"/>
      </rPr>
      <t>(</t>
    </r>
    <r>
      <rPr>
        <sz val="13"/>
        <rFont val="DevLys 010"/>
      </rPr>
      <t xml:space="preserve">अधिकतम </t>
    </r>
    <r>
      <rPr>
        <sz val="10"/>
        <rFont val="Calibri"/>
        <family val="2"/>
        <scheme val="minor"/>
      </rPr>
      <t>75000, 80%</t>
    </r>
    <r>
      <rPr>
        <sz val="13"/>
        <rFont val="DevLys 010"/>
      </rPr>
      <t xml:space="preserve"> विकलांगता </t>
    </r>
    <r>
      <rPr>
        <sz val="10"/>
        <rFont val="Calibri"/>
        <family val="2"/>
        <scheme val="minor"/>
      </rPr>
      <t>125000)</t>
    </r>
  </si>
  <si>
    <r>
      <t xml:space="preserve">राष्ट्रीय बचत स्कीम </t>
    </r>
    <r>
      <rPr>
        <sz val="10"/>
        <rFont val="Calibri"/>
        <family val="2"/>
        <scheme val="minor"/>
      </rPr>
      <t>(NSS)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</si>
  <si>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80GGA-</t>
    </r>
    <r>
      <rPr>
        <sz val="13"/>
        <rFont val="DevLys 010"/>
      </rPr>
      <t xml:space="preserve"> अनुमोदित वैज्ञानिक,सामाजिक,ग्रामीण विकास हेतु दिया गया दान</t>
    </r>
  </si>
  <si>
    <r>
      <t xml:space="preserve">सुकन्या समृद्धि योजना </t>
    </r>
    <r>
      <rPr>
        <b/>
        <sz val="10"/>
        <rFont val="Calibri"/>
        <family val="2"/>
        <scheme val="minor"/>
      </rPr>
      <t>(SSY)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</si>
  <si>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89</t>
    </r>
    <r>
      <rPr>
        <sz val="13"/>
        <rFont val="DevLys 010"/>
      </rPr>
      <t xml:space="preserve"> के अन्तर्गत राहत</t>
    </r>
  </si>
  <si>
    <r>
      <t xml:space="preserve">इक्विटी लिंक सेविंग स्कीम </t>
    </r>
    <r>
      <rPr>
        <sz val="10"/>
        <rFont val="Calibri"/>
        <family val="2"/>
        <scheme val="minor"/>
      </rPr>
      <t>(Equaty Link Saving Scheme)</t>
    </r>
  </si>
  <si>
    <r>
      <t xml:space="preserve">वेतन बिल के अलावा जमा कराया गया आयकर </t>
    </r>
    <r>
      <rPr>
        <sz val="10"/>
        <rFont val="Calibri"/>
        <family val="2"/>
        <scheme val="minor"/>
      </rPr>
      <t>(TDS)</t>
    </r>
  </si>
  <si>
    <r>
      <t xml:space="preserve">स्थगित वार्षिकी </t>
    </r>
    <r>
      <rPr>
        <sz val="10"/>
        <rFont val="Calibri"/>
        <family val="2"/>
        <scheme val="minor"/>
      </rPr>
      <t>(Defferred Anniuty)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</si>
  <si>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10(14)</t>
    </r>
    <r>
      <rPr>
        <sz val="13"/>
        <rFont val="DevLys 010"/>
      </rPr>
      <t xml:space="preserve"> के अन्तर्गत भत्ते जो कर मुक्त है</t>
    </r>
  </si>
  <si>
    <t xml:space="preserve">वेतन के अलावा अन्य आय, कटौतियाँ, एवं छूट का विवरण </t>
  </si>
  <si>
    <t>GPF/GPF2004</t>
  </si>
  <si>
    <r>
      <rPr>
        <b/>
        <sz val="14"/>
        <color rgb="FF0066CC"/>
        <rFont val="DevLys 010"/>
      </rPr>
      <t>शेष</t>
    </r>
    <r>
      <rPr>
        <b/>
        <sz val="12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(2-3)</t>
    </r>
  </si>
  <si>
    <r>
      <rPr>
        <b/>
        <sz val="13"/>
        <color rgb="FF0066CC"/>
        <rFont val="DevLys 010"/>
      </rPr>
      <t xml:space="preserve">कुल शेष </t>
    </r>
    <r>
      <rPr>
        <b/>
        <sz val="13"/>
        <color rgb="FF0066CC"/>
        <rFont val="Calibri"/>
        <family val="2"/>
        <scheme val="minor"/>
      </rPr>
      <t xml:space="preserve">- </t>
    </r>
    <r>
      <rPr>
        <b/>
        <sz val="11"/>
        <color rgb="FF0066CC"/>
        <rFont val="Calibri"/>
        <family val="2"/>
        <scheme val="minor"/>
      </rPr>
      <t xml:space="preserve">/ </t>
    </r>
    <r>
      <rPr>
        <b/>
        <sz val="13"/>
        <color rgb="FF0066CC"/>
        <rFont val="Calibri"/>
        <family val="2"/>
        <scheme val="minor"/>
      </rPr>
      <t>+</t>
    </r>
    <r>
      <rPr>
        <b/>
        <sz val="13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(6</t>
    </r>
    <r>
      <rPr>
        <b/>
        <sz val="11"/>
        <color rgb="FF0066CC"/>
        <rFont val="DevLys 010"/>
      </rPr>
      <t xml:space="preserve"> </t>
    </r>
    <r>
      <rPr>
        <b/>
        <sz val="13"/>
        <color rgb="FF0066CC"/>
        <rFont val="DevLys 010"/>
      </rPr>
      <t>एवं</t>
    </r>
    <r>
      <rPr>
        <b/>
        <sz val="11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7</t>
    </r>
    <r>
      <rPr>
        <b/>
        <sz val="10"/>
        <color rgb="FF0066CC"/>
        <rFont val="Calibri"/>
        <family val="2"/>
        <scheme val="minor"/>
      </rPr>
      <t>)</t>
    </r>
  </si>
  <si>
    <r>
      <rPr>
        <b/>
        <sz val="14"/>
        <color rgb="FF0066CC"/>
        <rFont val="DevLys 010"/>
      </rPr>
      <t>घटाइये कटौतियाँ</t>
    </r>
    <r>
      <rPr>
        <b/>
        <sz val="14"/>
        <color rgb="FF0066CC"/>
        <rFont val="Calibri"/>
        <family val="2"/>
        <scheme val="minor"/>
      </rPr>
      <t>:-</t>
    </r>
    <r>
      <rPr>
        <b/>
        <sz val="14"/>
        <color rgb="FF0066CC"/>
        <rFont val="DevLys 010"/>
      </rPr>
      <t xml:space="preserve"> धारा</t>
    </r>
    <r>
      <rPr>
        <b/>
        <sz val="12"/>
        <color rgb="FF0066CC"/>
        <rFont val="Arial"/>
        <family val="2"/>
      </rPr>
      <t xml:space="preserve"> </t>
    </r>
    <r>
      <rPr>
        <b/>
        <sz val="12"/>
        <color rgb="FF0066CC"/>
        <rFont val="Calibri"/>
        <family val="2"/>
        <scheme val="minor"/>
      </rPr>
      <t>US 80C, 80CCC,80CCD (1)</t>
    </r>
  </si>
  <si>
    <r>
      <rPr>
        <sz val="10"/>
        <color rgb="FF002060"/>
        <rFont val="Calibri"/>
        <family val="2"/>
        <scheme val="minor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अधिकतम सीमा </t>
    </r>
    <r>
      <rPr>
        <sz val="10"/>
        <color rgb="FF002060"/>
        <rFont val="Calibri"/>
        <family val="2"/>
        <scheme val="minor"/>
      </rPr>
      <t>1,50,000 /-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 xml:space="preserve">धारा </t>
    </r>
    <r>
      <rPr>
        <sz val="10"/>
        <color rgb="FF002060"/>
        <rFont val="Calibri"/>
        <family val="2"/>
        <scheme val="minor"/>
      </rPr>
      <t>80CCE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)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,</t>
    </r>
    <r>
      <rPr>
        <sz val="12"/>
        <color rgb="FF002060"/>
        <rFont val="DevLys 010"/>
      </rPr>
      <t xml:space="preserve"> ¼धारा </t>
    </r>
    <r>
      <rPr>
        <sz val="10"/>
        <color rgb="FF002060"/>
        <rFont val="Calibri"/>
        <family val="2"/>
        <scheme val="minor"/>
      </rPr>
      <t>80CCD (2)</t>
    </r>
    <r>
      <rPr>
        <sz val="10"/>
        <color rgb="FF002060"/>
        <rFont val="Arial"/>
        <family val="2"/>
      </rPr>
      <t>,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के अलावा</t>
    </r>
  </si>
  <si>
    <t>(i)</t>
  </si>
  <si>
    <r>
      <t xml:space="preserve">राज्य बीमा </t>
    </r>
    <r>
      <rPr>
        <sz val="11"/>
        <color rgb="FF002060"/>
        <rFont val="Calibri"/>
        <family val="2"/>
        <scheme val="minor"/>
      </rPr>
      <t>(SI)</t>
    </r>
  </si>
  <si>
    <t>(xi)</t>
  </si>
  <si>
    <t>(ii)</t>
  </si>
  <si>
    <r>
      <t xml:space="preserve">जीवन बीमा प्रीमियम </t>
    </r>
    <r>
      <rPr>
        <sz val="11"/>
        <color rgb="FF002060"/>
        <rFont val="Calibri"/>
        <family val="2"/>
        <scheme val="minor"/>
      </rPr>
      <t>(LIC)</t>
    </r>
  </si>
  <si>
    <t>(iii)</t>
  </si>
  <si>
    <r>
      <t xml:space="preserve">राष्ट्रीय बचत पत्र </t>
    </r>
    <r>
      <rPr>
        <sz val="12"/>
        <color rgb="FF002060"/>
        <rFont val="Calibri"/>
        <family val="2"/>
        <scheme val="minor"/>
      </rPr>
      <t>(NSC)</t>
    </r>
  </si>
  <si>
    <t>(xii)</t>
  </si>
  <si>
    <t>(iv)</t>
  </si>
  <si>
    <r>
      <t xml:space="preserve">लोक भविष्य निधि  </t>
    </r>
    <r>
      <rPr>
        <sz val="11"/>
        <color rgb="FF002060"/>
        <rFont val="Calibri"/>
        <family val="2"/>
        <scheme val="minor"/>
      </rPr>
      <t>(PPF)</t>
    </r>
  </si>
  <si>
    <t>(xiii)</t>
  </si>
  <si>
    <t>राष्ट्रीय बचत पत्र पर अदत ब्याज</t>
  </si>
  <si>
    <t>(v)</t>
  </si>
  <si>
    <r>
      <t xml:space="preserve">राष्ट्रीय बचत स्कीम </t>
    </r>
    <r>
      <rPr>
        <sz val="11"/>
        <color rgb="FF002060"/>
        <rFont val="Calibri"/>
        <family val="2"/>
        <scheme val="minor"/>
      </rPr>
      <t>(NSS)</t>
    </r>
  </si>
  <si>
    <t>(xiv)</t>
  </si>
  <si>
    <t xml:space="preserve">टयूशन फीस  </t>
  </si>
  <si>
    <t>(vi)</t>
  </si>
  <si>
    <t>(xv)</t>
  </si>
  <si>
    <t>इक्विटी लिंक सेविंग स्कीम</t>
  </si>
  <si>
    <t>(vii)</t>
  </si>
  <si>
    <r>
      <t xml:space="preserve">सामूहिक बीमा प्रीमियम </t>
    </r>
    <r>
      <rPr>
        <sz val="11"/>
        <color rgb="FF002060"/>
        <rFont val="Calibri"/>
        <family val="2"/>
        <scheme val="minor"/>
      </rPr>
      <t>(G.Ins.)</t>
    </r>
  </si>
  <si>
    <t>(xvi)</t>
  </si>
  <si>
    <r>
      <t xml:space="preserve">स्थगित वार्षिकी  </t>
    </r>
    <r>
      <rPr>
        <sz val="10"/>
        <color rgb="FF002060"/>
        <rFont val="Calibri"/>
        <family val="2"/>
        <scheme val="minor"/>
      </rPr>
      <t>(Defferred Annuty)</t>
    </r>
  </si>
  <si>
    <t>(viii)</t>
  </si>
  <si>
    <r>
      <t xml:space="preserve">यू एल आई पी </t>
    </r>
    <r>
      <rPr>
        <sz val="10"/>
        <color rgb="FF002060"/>
        <rFont val="Calibri"/>
        <family val="2"/>
        <scheme val="minor"/>
      </rPr>
      <t xml:space="preserve">/ </t>
    </r>
    <r>
      <rPr>
        <sz val="12"/>
        <color rgb="FF002060"/>
        <rFont val="DevLys 010"/>
      </rPr>
      <t>वार्षिक प्लान</t>
    </r>
  </si>
  <si>
    <t>(xvii)</t>
  </si>
  <si>
    <t>(ix)</t>
  </si>
  <si>
    <r>
      <t xml:space="preserve">गृह ऋण किस्त </t>
    </r>
    <r>
      <rPr>
        <sz val="11"/>
        <color rgb="FF002060"/>
        <rFont val="Calibri"/>
        <family val="2"/>
        <scheme val="minor"/>
      </rPr>
      <t>(HBA Premium)</t>
    </r>
  </si>
  <si>
    <r>
      <t xml:space="preserve">अन्य जमा राशि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>धारा 80 सी के अन्तर्गत</t>
    </r>
    <r>
      <rPr>
        <sz val="10"/>
        <color rgb="FF002060"/>
        <rFont val="Calibri"/>
        <family val="2"/>
        <scheme val="minor"/>
      </rPr>
      <t>)</t>
    </r>
  </si>
  <si>
    <t>(x)</t>
  </si>
  <si>
    <t>सुकन्या समृद्धि योजना में जमा राशि</t>
  </si>
  <si>
    <r>
      <rPr>
        <b/>
        <sz val="13"/>
        <color rgb="FF002060"/>
        <rFont val="DevLys 010"/>
      </rPr>
      <t xml:space="preserve">योग </t>
    </r>
    <r>
      <rPr>
        <b/>
        <sz val="12"/>
        <color rgb="FF002060"/>
        <rFont val="Times New Roman"/>
        <family val="1"/>
      </rPr>
      <t xml:space="preserve">( i </t>
    </r>
    <r>
      <rPr>
        <b/>
        <sz val="12"/>
        <color rgb="FF002060"/>
        <rFont val="DevLys 010"/>
      </rPr>
      <t>से</t>
    </r>
    <r>
      <rPr>
        <b/>
        <sz val="12"/>
        <color rgb="FF002060"/>
        <rFont val="Times New Roman"/>
        <family val="1"/>
      </rPr>
      <t xml:space="preserve"> xviii )</t>
    </r>
  </si>
  <si>
    <r>
      <t xml:space="preserve">अधिकतम कटौती की राशि </t>
    </r>
    <r>
      <rPr>
        <b/>
        <sz val="11"/>
        <color rgb="FF0066CC"/>
        <rFont val="Calibri"/>
        <family val="2"/>
        <scheme val="minor"/>
      </rPr>
      <t>1.5</t>
    </r>
    <r>
      <rPr>
        <b/>
        <sz val="13"/>
        <color rgb="FF0066CC"/>
        <rFont val="DevLys 010"/>
      </rPr>
      <t xml:space="preserve"> लाख रुपए तक </t>
    </r>
  </si>
  <si>
    <t>एक व्यक्ति कर दाता</t>
  </si>
  <si>
    <r>
      <rPr>
        <b/>
        <sz val="13"/>
        <color rgb="FF002060"/>
        <rFont val="DevLys 010"/>
      </rPr>
      <t>वरिष्ठ नागरिक</t>
    </r>
    <r>
      <rPr>
        <b/>
        <sz val="11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(60</t>
    </r>
    <r>
      <rPr>
        <b/>
        <sz val="11"/>
        <color rgb="FF002060"/>
        <rFont val="DevLys 010"/>
      </rPr>
      <t xml:space="preserve"> </t>
    </r>
    <r>
      <rPr>
        <b/>
        <sz val="13"/>
        <color rgb="FF002060"/>
        <rFont val="DevLys 010"/>
      </rPr>
      <t>से</t>
    </r>
    <r>
      <rPr>
        <b/>
        <sz val="11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 xml:space="preserve">80 </t>
    </r>
    <r>
      <rPr>
        <b/>
        <sz val="13"/>
        <color rgb="FF002060"/>
        <rFont val="DevLys 010"/>
      </rPr>
      <t>वर्ष तक</t>
    </r>
    <r>
      <rPr>
        <b/>
        <sz val="10"/>
        <color rgb="FF002060"/>
        <rFont val="Calibri"/>
        <family val="2"/>
        <scheme val="minor"/>
      </rPr>
      <t>)</t>
    </r>
  </si>
  <si>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</t>
    </r>
    <r>
      <rPr>
        <b/>
        <sz val="13"/>
        <color rgb="FF002060"/>
        <rFont val="DevLys 010"/>
      </rPr>
      <t>वर्ष या अधिक आयु</t>
    </r>
  </si>
  <si>
    <r>
      <t>2,50,000</t>
    </r>
    <r>
      <rPr>
        <sz val="12"/>
        <color rgb="FF002060"/>
        <rFont val="Calibri"/>
        <family val="2"/>
        <scheme val="minor"/>
      </rPr>
      <t xml:space="preserve"> </t>
    </r>
    <r>
      <rPr>
        <sz val="13"/>
        <color rgb="FF002060"/>
        <rFont val="DevLys 010"/>
      </rPr>
      <t>तक</t>
    </r>
  </si>
  <si>
    <r>
      <t xml:space="preserve">5,00,000 </t>
    </r>
    <r>
      <rPr>
        <sz val="13"/>
        <color rgb="FF002060"/>
        <rFont val="DevLys 010"/>
      </rPr>
      <t>तक</t>
    </r>
  </si>
  <si>
    <t>5,00,001-10,00,000</t>
  </si>
  <si>
    <r>
      <rPr>
        <sz val="11"/>
        <color rgb="FF002060"/>
        <rFont val="Calibri"/>
        <family val="2"/>
        <scheme val="minor"/>
      </rPr>
      <t>10,00,000</t>
    </r>
    <r>
      <rPr>
        <sz val="11"/>
        <color rgb="FF002060"/>
        <rFont val="DevLys 010"/>
      </rPr>
      <t xml:space="preserve"> </t>
    </r>
    <r>
      <rPr>
        <sz val="13"/>
        <color rgb="FF002060"/>
        <rFont val="DevLys 010"/>
      </rPr>
      <t>से अधिक</t>
    </r>
  </si>
  <si>
    <r>
      <t>10,00,000</t>
    </r>
    <r>
      <rPr>
        <sz val="12"/>
        <color rgb="FF002060"/>
        <rFont val="Calibri"/>
        <family val="2"/>
        <scheme val="minor"/>
      </rPr>
      <t xml:space="preserve"> </t>
    </r>
    <r>
      <rPr>
        <sz val="13"/>
        <color rgb="FF002060"/>
        <rFont val="DevLys 010"/>
      </rPr>
      <t>से अधिक</t>
    </r>
  </si>
  <si>
    <r>
      <t xml:space="preserve">10,00,000 </t>
    </r>
    <r>
      <rPr>
        <sz val="13"/>
        <color rgb="FF002060"/>
        <rFont val="DevLys 010"/>
      </rPr>
      <t>से अधिक</t>
    </r>
  </si>
  <si>
    <t>पी एल आई (PLI)</t>
  </si>
  <si>
    <r>
      <t xml:space="preserve">आय </t>
    </r>
    <r>
      <rPr>
        <sz val="12"/>
        <color rgb="FF002060"/>
        <rFont val="Calibri"/>
        <family val="2"/>
        <scheme val="minor"/>
      </rPr>
      <t xml:space="preserve">: </t>
    </r>
    <r>
      <rPr>
        <sz val="12"/>
        <color rgb="FF002060"/>
        <rFont val="DevLys 010"/>
      </rPr>
      <t xml:space="preserve"> वित्तिय वर्ष </t>
    </r>
    <r>
      <rPr>
        <sz val="10"/>
        <color rgb="FF002060"/>
        <rFont val="Calibri"/>
        <family val="2"/>
        <scheme val="minor"/>
      </rPr>
      <t>2022-23</t>
    </r>
    <r>
      <rPr>
        <sz val="12"/>
        <color rgb="FF002060"/>
        <rFont val="DevLys 010"/>
      </rPr>
      <t xml:space="preserve"> में प्राप्त कुल वेतन</t>
    </r>
    <r>
      <rPr>
        <sz val="12"/>
        <color rgb="FF002060"/>
        <rFont val="Calibri"/>
        <family val="2"/>
        <scheme val="minor"/>
      </rPr>
      <t xml:space="preserve"> (</t>
    </r>
    <r>
      <rPr>
        <sz val="12"/>
        <color rgb="FF002060"/>
        <rFont val="DevLys 010"/>
      </rPr>
      <t xml:space="preserve"> कर योग्य सुविधाओं के मुल्य सहित</t>
    </r>
    <r>
      <rPr>
        <sz val="12"/>
        <color rgb="FF002060"/>
        <rFont val="Calibri"/>
        <family val="2"/>
        <scheme val="minor"/>
      </rPr>
      <t xml:space="preserve"> )</t>
    </r>
  </si>
  <si>
    <r>
      <rPr>
        <b/>
        <sz val="13"/>
        <color rgb="FF002060"/>
        <rFont val="DevLys 010"/>
      </rPr>
      <t xml:space="preserve">सितम्बर </t>
    </r>
    <r>
      <rPr>
        <b/>
        <sz val="10"/>
        <color rgb="FF002060"/>
        <rFont val="Calibri"/>
        <family val="2"/>
        <scheme val="minor"/>
      </rPr>
      <t xml:space="preserve">2022 </t>
    </r>
    <r>
      <rPr>
        <b/>
        <sz val="13"/>
        <color rgb="FF002060"/>
        <rFont val="DevLys 010"/>
      </rPr>
      <t>तक  रूपये</t>
    </r>
  </si>
  <si>
    <r>
      <rPr>
        <b/>
        <sz val="13"/>
        <color rgb="FF002060"/>
        <rFont val="DevLys 010"/>
      </rPr>
      <t xml:space="preserve">अक्टूबर से दिसम्बर </t>
    </r>
    <r>
      <rPr>
        <b/>
        <sz val="10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रूपये</t>
    </r>
    <r>
      <rPr>
        <b/>
        <sz val="12"/>
        <color rgb="FF002060"/>
        <rFont val="DevLys 010"/>
      </rPr>
      <t xml:space="preserve">  </t>
    </r>
  </si>
  <si>
    <r>
      <rPr>
        <b/>
        <sz val="13"/>
        <color rgb="FF002060"/>
        <rFont val="DevLys 010"/>
      </rPr>
      <t xml:space="preserve">जनवरी </t>
    </r>
    <r>
      <rPr>
        <b/>
        <sz val="10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
</t>
    </r>
    <r>
      <rPr>
        <b/>
        <sz val="13"/>
        <color rgb="FF002060"/>
        <rFont val="DevLys 010"/>
      </rPr>
      <t>रूपये</t>
    </r>
  </si>
  <si>
    <r>
      <rPr>
        <b/>
        <sz val="13"/>
        <color rgb="FF002060"/>
        <rFont val="DevLys 010"/>
      </rPr>
      <t xml:space="preserve">फरवरी </t>
    </r>
    <r>
      <rPr>
        <b/>
        <sz val="10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
</t>
    </r>
    <r>
      <rPr>
        <b/>
        <sz val="13"/>
        <color rgb="FF002060"/>
        <rFont val="DevLys 010"/>
      </rPr>
      <t>रूपये</t>
    </r>
  </si>
  <si>
    <t>NA</t>
  </si>
  <si>
    <t>GPF NO.:-</t>
  </si>
  <si>
    <t>L10</t>
  </si>
  <si>
    <r>
      <t xml:space="preserve">कुल टैक्स कटौती
योग कॉलम </t>
    </r>
    <r>
      <rPr>
        <b/>
        <sz val="12"/>
        <rFont val="Calibri"/>
        <family val="2"/>
        <scheme val="minor"/>
      </rPr>
      <t>19</t>
    </r>
  </si>
  <si>
    <t>New Tax Regime</t>
  </si>
  <si>
    <r>
      <t xml:space="preserve">आयकर गणना प्रपत्र वर्ष </t>
    </r>
    <r>
      <rPr>
        <b/>
        <sz val="16"/>
        <color rgb="FFFF0000"/>
        <rFont val="Calibri"/>
        <family val="2"/>
        <scheme val="minor"/>
      </rPr>
      <t>2022-23</t>
    </r>
    <r>
      <rPr>
        <b/>
        <sz val="20"/>
        <color rgb="FFFF0000"/>
        <rFont val="Calibri"/>
        <family val="2"/>
        <scheme val="minor"/>
      </rPr>
      <t xml:space="preserve"> (</t>
    </r>
    <r>
      <rPr>
        <b/>
        <sz val="20"/>
        <color rgb="FFFF0000"/>
        <rFont val="DevLys 010"/>
      </rPr>
      <t xml:space="preserve">कर निर्धारण वर्ष </t>
    </r>
    <r>
      <rPr>
        <b/>
        <sz val="16"/>
        <color rgb="FFFF0000"/>
        <rFont val="Calibri"/>
        <family val="2"/>
        <scheme val="minor"/>
      </rPr>
      <t>2023-24</t>
    </r>
    <r>
      <rPr>
        <b/>
        <sz val="20"/>
        <color rgb="FFFF0000"/>
        <rFont val="Calibri"/>
        <family val="2"/>
        <scheme val="minor"/>
      </rPr>
      <t>)</t>
    </r>
  </si>
  <si>
    <r>
      <rPr>
        <b/>
        <sz val="10"/>
        <color rgb="FFFF0000"/>
        <rFont val="Calibri"/>
        <family val="2"/>
        <scheme val="minor"/>
      </rPr>
      <t>(1)</t>
    </r>
    <r>
      <rPr>
        <b/>
        <sz val="12"/>
        <color rgb="FFFF0000"/>
        <rFont val="DevLys 010"/>
      </rPr>
      <t xml:space="preserve"> </t>
    </r>
    <r>
      <rPr>
        <b/>
        <sz val="13"/>
        <color rgb="FFFF0000"/>
        <rFont val="DevLys 010"/>
      </rPr>
      <t>योग आयकर</t>
    </r>
  </si>
  <si>
    <r>
      <rPr>
        <b/>
        <sz val="10"/>
        <color rgb="FFFF0000"/>
        <rFont val="Calibri"/>
        <family val="2"/>
        <scheme val="minor"/>
      </rPr>
      <t>(3)</t>
    </r>
    <r>
      <rPr>
        <b/>
        <sz val="12"/>
        <color rgb="FFFF0000"/>
        <rFont val="DevLys 010"/>
      </rPr>
      <t xml:space="preserve"> </t>
    </r>
    <r>
      <rPr>
        <b/>
        <sz val="13"/>
        <color rgb="FFFF0000"/>
        <rFont val="DevLys 010"/>
      </rPr>
      <t>शेष आयकर</t>
    </r>
    <r>
      <rPr>
        <b/>
        <sz val="12"/>
        <color rgb="FFFF0000"/>
        <rFont val="DevLys 010"/>
      </rPr>
      <t xml:space="preserve"> </t>
    </r>
    <r>
      <rPr>
        <b/>
        <sz val="11"/>
        <color rgb="FFFF0000"/>
        <rFont val="Calibri"/>
        <family val="2"/>
        <scheme val="minor"/>
      </rPr>
      <t>(1-2)</t>
    </r>
  </si>
  <si>
    <r>
      <rPr>
        <b/>
        <sz val="13"/>
        <color rgb="FFFF0000"/>
        <rFont val="DevLys 010"/>
      </rPr>
      <t>कुल आयकर</t>
    </r>
    <r>
      <rPr>
        <b/>
        <sz val="12"/>
        <color rgb="FFFF0000"/>
        <rFont val="DevLys 010"/>
      </rPr>
      <t xml:space="preserve"> </t>
    </r>
    <r>
      <rPr>
        <b/>
        <sz val="11"/>
        <color rgb="FFFF0000"/>
        <rFont val="Calibri"/>
        <family val="2"/>
        <scheme val="minor"/>
      </rPr>
      <t>(3+4)</t>
    </r>
  </si>
  <si>
    <r>
      <rPr>
        <b/>
        <sz val="13"/>
        <color rgb="FFFF0000"/>
        <rFont val="DevLys 010"/>
      </rPr>
      <t>कुल आय की राशि को सम्पूर्ण करना</t>
    </r>
    <r>
      <rPr>
        <b/>
        <sz val="12"/>
        <color rgb="FFFF0000"/>
        <rFont val="DevLys 010"/>
      </rPr>
      <t xml:space="preserve"> </t>
    </r>
    <r>
      <rPr>
        <b/>
        <sz val="10"/>
        <color rgb="FFFF0000"/>
        <rFont val="Calibri"/>
        <family val="2"/>
        <scheme val="minor"/>
      </rPr>
      <t xml:space="preserve">( </t>
    </r>
    <r>
      <rPr>
        <b/>
        <sz val="13"/>
        <color rgb="FFFF0000"/>
        <rFont val="DevLys 010"/>
      </rPr>
      <t>दस के गुणक में</t>
    </r>
    <r>
      <rPr>
        <b/>
        <sz val="12"/>
        <color rgb="FFFF0000"/>
        <rFont val="DevLys 010"/>
      </rPr>
      <t xml:space="preserve"> </t>
    </r>
    <r>
      <rPr>
        <b/>
        <sz val="10"/>
        <color rgb="FFFF0000"/>
        <rFont val="Calibri"/>
        <family val="2"/>
        <scheme val="minor"/>
      </rPr>
      <t>)</t>
    </r>
    <r>
      <rPr>
        <b/>
        <sz val="12"/>
        <color rgb="FFFF0000"/>
        <rFont val="DevLys 010"/>
      </rPr>
      <t xml:space="preserve"> </t>
    </r>
    <r>
      <rPr>
        <b/>
        <sz val="13"/>
        <color rgb="FFFF0000"/>
        <rFont val="DevLys 010"/>
      </rPr>
      <t>धारा</t>
    </r>
    <r>
      <rPr>
        <b/>
        <sz val="12"/>
        <color rgb="FFFF0000"/>
        <rFont val="DevLys 010"/>
      </rPr>
      <t xml:space="preserve"> </t>
    </r>
    <r>
      <rPr>
        <b/>
        <sz val="11"/>
        <color rgb="FFFF0000"/>
        <rFont val="Calibri"/>
        <family val="2"/>
        <scheme val="minor"/>
      </rPr>
      <t>288 A</t>
    </r>
  </si>
  <si>
    <r>
      <rPr>
        <b/>
        <sz val="13"/>
        <color rgb="FFFF0000"/>
        <rFont val="DevLys 010"/>
      </rPr>
      <t>कर योग्य आय</t>
    </r>
    <r>
      <rPr>
        <b/>
        <sz val="12"/>
        <color rgb="FFFF0000"/>
        <rFont val="DevLys 010"/>
      </rPr>
      <t xml:space="preserve"> </t>
    </r>
    <r>
      <rPr>
        <b/>
        <sz val="10"/>
        <color rgb="FFFF0000"/>
        <rFont val="Calibri"/>
        <family val="2"/>
        <scheme val="minor"/>
      </rPr>
      <t>( 10 - 13 )</t>
    </r>
  </si>
  <si>
    <r>
      <t xml:space="preserve">सकल आय                                                                                                           योग </t>
    </r>
    <r>
      <rPr>
        <b/>
        <sz val="12"/>
        <color rgb="FF0066CC"/>
        <rFont val="Calibri"/>
        <family val="2"/>
        <scheme val="minor"/>
      </rPr>
      <t xml:space="preserve">(8+9) </t>
    </r>
  </si>
  <si>
    <r>
      <t xml:space="preserve">यू एल आई पी </t>
    </r>
    <r>
      <rPr>
        <sz val="11"/>
        <rFont val="DevLys 010"/>
      </rPr>
      <t xml:space="preserve"> </t>
    </r>
    <r>
      <rPr>
        <sz val="10"/>
        <rFont val="DevLys 010"/>
      </rPr>
      <t>(ULIP)</t>
    </r>
    <r>
      <rPr>
        <sz val="11"/>
        <rFont val="DevLys 010"/>
      </rPr>
      <t xml:space="preserve"> / </t>
    </r>
    <r>
      <rPr>
        <sz val="13"/>
        <rFont val="DevLys 010"/>
      </rPr>
      <t xml:space="preserve">वार्षिक प्लान  </t>
    </r>
  </si>
  <si>
    <r>
      <t xml:space="preserve"> NOTE:-  </t>
    </r>
    <r>
      <rPr>
        <b/>
        <sz val="18"/>
        <color theme="1"/>
        <rFont val="DevLys 010"/>
      </rPr>
      <t>इस वर्क बुक को तैयार करने मे पूर्ण सावधानी बरती गयी है</t>
    </r>
    <r>
      <rPr>
        <b/>
        <sz val="18"/>
        <color theme="1"/>
        <rFont val="Calibri"/>
        <family val="2"/>
        <scheme val="minor"/>
      </rPr>
      <t xml:space="preserve">, </t>
    </r>
    <r>
      <rPr>
        <b/>
        <sz val="18"/>
        <color theme="1"/>
        <rFont val="DevLys 010"/>
      </rPr>
      <t>यदि फिर भी कोई विसंगति होती है तो</t>
    </r>
    <r>
      <rPr>
        <b/>
        <sz val="18"/>
        <color theme="1"/>
        <rFont val="Calibri"/>
        <family val="2"/>
        <scheme val="minor"/>
      </rPr>
      <t xml:space="preserve">, </t>
    </r>
    <r>
      <rPr>
        <b/>
        <sz val="18"/>
        <color theme="1"/>
        <rFont val="DevLys 010"/>
      </rPr>
      <t>विभागीय आदेश ही मान्य होंगे</t>
    </r>
    <r>
      <rPr>
        <b/>
        <sz val="18"/>
        <color theme="1"/>
        <rFont val="Calibri"/>
        <family val="2"/>
        <scheme val="minor"/>
      </rPr>
      <t>,</t>
    </r>
    <r>
      <rPr>
        <b/>
        <sz val="18"/>
        <color theme="1"/>
        <rFont val="DevLys 010"/>
      </rPr>
      <t xml:space="preserve"> जिसका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DevLys 010"/>
      </rPr>
      <t>उत्तरदायित्व शीट तैयार करने वाले का नही होगा</t>
    </r>
    <r>
      <rPr>
        <b/>
        <sz val="18"/>
        <color theme="1"/>
        <rFont val="Calibri"/>
        <family val="2"/>
        <scheme val="minor"/>
      </rPr>
      <t xml:space="preserve"> |</t>
    </r>
  </si>
  <si>
    <t>उपयोग के दिशानिर्देश</t>
  </si>
  <si>
    <r>
      <rPr>
        <b/>
        <sz val="14"/>
        <color theme="1"/>
        <rFont val="Calibri"/>
        <family val="2"/>
        <scheme val="minor"/>
      </rPr>
      <t>MASTER DATA SHEET</t>
    </r>
    <r>
      <rPr>
        <b/>
        <sz val="14"/>
        <color theme="1"/>
        <rFont val="DevLys 010"/>
      </rPr>
      <t xml:space="preserve"> की सभी पूर्तियां करनी अनिवार्य है </t>
    </r>
    <r>
      <rPr>
        <b/>
        <sz val="14"/>
        <color theme="1"/>
        <rFont val="Calibri"/>
        <family val="2"/>
        <scheme val="minor"/>
      </rPr>
      <t>|</t>
    </r>
  </si>
  <si>
    <r>
      <t>मोबाइल में उपयोग हेतु</t>
    </r>
    <r>
      <rPr>
        <b/>
        <sz val="14"/>
        <color theme="1"/>
        <rFont val="Calibri"/>
        <family val="2"/>
        <scheme val="minor"/>
      </rPr>
      <t xml:space="preserve"> WPS OFFICE APPLICATION</t>
    </r>
    <r>
      <rPr>
        <b/>
        <sz val="14"/>
        <color theme="1"/>
        <rFont val="DevLys 010"/>
      </rPr>
      <t xml:space="preserve"> काम में ले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अन्यथा वर्कबुक ठीक प्रकार से काम नही करेगी </t>
    </r>
    <r>
      <rPr>
        <b/>
        <sz val="14"/>
        <color theme="1"/>
        <rFont val="Calibri"/>
        <family val="2"/>
        <scheme val="minor"/>
      </rPr>
      <t>|</t>
    </r>
  </si>
  <si>
    <r>
      <rPr>
        <b/>
        <sz val="14"/>
        <color theme="1"/>
        <rFont val="Calibri"/>
        <family val="2"/>
        <scheme val="minor"/>
      </rPr>
      <t>OLD TAX REGIME व NEW TAX REGIME</t>
    </r>
    <r>
      <rPr>
        <b/>
        <sz val="14"/>
        <color theme="1"/>
        <rFont val="DevLys 010"/>
      </rPr>
      <t xml:space="preserve"> वाली शीट पूर्णतया लॉक है इसमें कुछ भी लिखने की अनुमति नही है जो भी सुधार करना हो </t>
    </r>
    <r>
      <rPr>
        <b/>
        <sz val="14"/>
        <color theme="1"/>
        <rFont val="Calibri"/>
        <family val="2"/>
        <scheme val="minor"/>
      </rPr>
      <t>GA55 व EXTRA DEDUCATION</t>
    </r>
    <r>
      <rPr>
        <b/>
        <sz val="14"/>
        <color theme="1"/>
        <rFont val="DevLys 010"/>
      </rPr>
      <t xml:space="preserve"> वाली शीटमें करे </t>
    </r>
    <r>
      <rPr>
        <b/>
        <sz val="14"/>
        <color theme="1"/>
        <rFont val="Calibri"/>
        <family val="2"/>
        <scheme val="minor"/>
      </rPr>
      <t>|</t>
    </r>
  </si>
  <si>
    <r>
      <rPr>
        <b/>
        <sz val="14"/>
        <color theme="1"/>
        <rFont val="Calibri"/>
        <family val="2"/>
        <scheme val="minor"/>
      </rPr>
      <t>GA55 व TAX SHEETS</t>
    </r>
    <r>
      <rPr>
        <b/>
        <sz val="14"/>
        <color theme="1"/>
        <rFont val="DevLys 010"/>
      </rPr>
      <t xml:space="preserve"> को पेपर साइज़ </t>
    </r>
    <r>
      <rPr>
        <b/>
        <sz val="14"/>
        <color theme="1"/>
        <rFont val="Calibri"/>
        <family val="2"/>
        <scheme val="minor"/>
      </rPr>
      <t>A4</t>
    </r>
    <r>
      <rPr>
        <b/>
        <sz val="14"/>
        <color theme="1"/>
        <rFont val="DevLys 010"/>
      </rPr>
      <t xml:space="preserve"> पर सेट किया हुआ है</t>
    </r>
    <r>
      <rPr>
        <b/>
        <sz val="14"/>
        <color theme="1"/>
        <rFont val="Calibri"/>
        <family val="2"/>
        <scheme val="minor"/>
      </rPr>
      <t>, OLD TAX REGIME OR NEW TAX REGIME</t>
    </r>
    <r>
      <rPr>
        <b/>
        <sz val="14"/>
        <color theme="1"/>
        <rFont val="DevLys 010"/>
      </rPr>
      <t xml:space="preserve"> में से जिसमे फायदा हो उसे चुने व उसका प्रिंट ले लेंवें </t>
    </r>
    <r>
      <rPr>
        <b/>
        <sz val="14"/>
        <color theme="1"/>
        <rFont val="Calibri"/>
        <family val="2"/>
        <scheme val="minor"/>
      </rPr>
      <t>|</t>
    </r>
  </si>
  <si>
    <r>
      <rPr>
        <b/>
        <sz val="14"/>
        <color theme="1"/>
        <rFont val="Calibri"/>
        <family val="2"/>
        <scheme val="minor"/>
      </rPr>
      <t>EXTRA DEDUCATION</t>
    </r>
    <r>
      <rPr>
        <b/>
        <sz val="14"/>
        <color theme="1"/>
        <rFont val="DevLys 010"/>
      </rPr>
      <t xml:space="preserve"> शीट में वेतन के अतिरिक्त आय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विभिन्न कटौतियाँ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विभिन्न जमा राशि 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theme="1"/>
        <rFont val="DevLys 010"/>
      </rPr>
      <t xml:space="preserve"> छूट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वेतन के अलावा काटा गया आयकर आदि विवरण लिखा जाना है ।</t>
    </r>
  </si>
  <si>
    <r>
      <t xml:space="preserve">अक्टूबर से दिसम्बर </t>
    </r>
    <r>
      <rPr>
        <b/>
        <sz val="10"/>
        <color rgb="FF002060"/>
        <rFont val="Calibri"/>
        <family val="2"/>
        <scheme val="minor"/>
      </rPr>
      <t>2022</t>
    </r>
    <r>
      <rPr>
        <b/>
        <sz val="10"/>
        <color rgb="FF002060"/>
        <rFont val="DevLys 010"/>
      </rPr>
      <t xml:space="preserve"> रूपये  </t>
    </r>
  </si>
  <si>
    <r>
      <t xml:space="preserve">सितम्बर </t>
    </r>
    <r>
      <rPr>
        <b/>
        <sz val="10"/>
        <color rgb="FF002060"/>
        <rFont val="Calibri"/>
        <family val="2"/>
        <scheme val="minor"/>
      </rPr>
      <t xml:space="preserve">2022 </t>
    </r>
    <r>
      <rPr>
        <b/>
        <sz val="10"/>
        <color rgb="FF002060"/>
        <rFont val="DevLys 010"/>
      </rPr>
      <t>तक  रूपये</t>
    </r>
  </si>
  <si>
    <r>
      <t xml:space="preserve">जनवरी </t>
    </r>
    <r>
      <rPr>
        <b/>
        <sz val="10"/>
        <color rgb="FF002060"/>
        <rFont val="Calibri"/>
        <family val="2"/>
        <scheme val="minor"/>
      </rPr>
      <t>2023</t>
    </r>
    <r>
      <rPr>
        <b/>
        <sz val="10"/>
        <color rgb="FF002060"/>
        <rFont val="DevLys 010"/>
      </rPr>
      <t xml:space="preserve">
रूपये</t>
    </r>
  </si>
  <si>
    <r>
      <t xml:space="preserve">फरवरी </t>
    </r>
    <r>
      <rPr>
        <b/>
        <sz val="10"/>
        <color rgb="FF002060"/>
        <rFont val="Calibri"/>
        <family val="2"/>
        <scheme val="minor"/>
      </rPr>
      <t>2023</t>
    </r>
    <r>
      <rPr>
        <b/>
        <sz val="10"/>
        <color rgb="FF002060"/>
        <rFont val="DevLys 010"/>
      </rPr>
      <t xml:space="preserve">
रूपये</t>
    </r>
  </si>
  <si>
    <t xml:space="preserve">इस वर्कबुक पर कार्य करते समय फॉन्ट समस्या हो तो KrutiDev 010 व DevLys 010 इनस्टॉल करे वर्क बुक के फॉन्ट काम करने लगेंगे </t>
  </si>
  <si>
    <r>
      <rPr>
        <b/>
        <sz val="20"/>
        <color rgb="FF002060"/>
        <rFont val="DevLys 010"/>
      </rPr>
      <t>यह प्रोग्राम राजस्थान के शिक्षकों के अनुरूप बनाई गया है</t>
    </r>
    <r>
      <rPr>
        <b/>
        <sz val="20"/>
        <color rgb="FF002060"/>
        <rFont val="Calibri"/>
        <family val="2"/>
        <scheme val="minor"/>
      </rPr>
      <t xml:space="preserve"> 
सुनील कुमार महावर, अध्यापक राप्रावि वेलु का खेत ,सायरा,(उदयपुर)
किसी भी प्रकार की समस्या / सुझाव के लिए ईमेल करें-sk969019@gmail.com</t>
    </r>
  </si>
  <si>
    <t>Gen.Provident Fund (GPF)</t>
  </si>
  <si>
    <t xml:space="preserve">You Tube:- DIGITAL GURUJI HELP 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</si>
  <si>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</si>
  <si>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</si>
  <si>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</si>
  <si>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</si>
  <si>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</si>
  <si>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</si>
  <si>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</si>
  <si>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</si>
  <si>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</si>
  <si>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</si>
  <si>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</si>
  <si>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</si>
  <si>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</si>
  <si>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</si>
  <si>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</si>
  <si>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</si>
  <si>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</si>
  <si>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</si>
  <si>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</si>
  <si>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</si>
  <si>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</si>
  <si>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</si>
  <si>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</si>
  <si>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</si>
  <si>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r>
      <rPr>
        <b/>
        <sz val="14"/>
        <color theme="1"/>
        <rFont val="DevLys 010"/>
      </rPr>
      <t>कार्यालय का नाम</t>
    </r>
    <r>
      <rPr>
        <b/>
        <sz val="14"/>
        <color theme="1"/>
        <rFont val="Calibri"/>
        <family val="2"/>
        <scheme val="minor"/>
      </rPr>
      <t>:-</t>
    </r>
  </si>
  <si>
    <r>
      <rPr>
        <b/>
        <sz val="14"/>
        <color theme="1"/>
        <rFont val="DevLys 010"/>
      </rPr>
      <t>कार्यालय का</t>
    </r>
    <r>
      <rPr>
        <b/>
        <sz val="14"/>
        <color theme="1"/>
        <rFont val="Calibri"/>
        <family val="2"/>
        <scheme val="minor"/>
      </rPr>
      <t xml:space="preserve"> TAN NO.:-</t>
    </r>
  </si>
  <si>
    <r>
      <t xml:space="preserve">DDO </t>
    </r>
    <r>
      <rPr>
        <b/>
        <sz val="14"/>
        <color theme="1"/>
        <rFont val="DevLys 010"/>
      </rPr>
      <t>का नाम</t>
    </r>
    <r>
      <rPr>
        <b/>
        <sz val="14"/>
        <color theme="1"/>
        <rFont val="Calibri"/>
        <family val="2"/>
        <scheme val="minor"/>
      </rPr>
      <t>:-</t>
    </r>
  </si>
  <si>
    <r>
      <rPr>
        <b/>
        <sz val="14"/>
        <color theme="1"/>
        <rFont val="DevLys 010"/>
      </rPr>
      <t>कार्मिक का नाम</t>
    </r>
    <r>
      <rPr>
        <b/>
        <sz val="14"/>
        <color theme="1"/>
        <rFont val="Calibri"/>
        <family val="2"/>
        <scheme val="minor"/>
      </rPr>
      <t>:-</t>
    </r>
  </si>
  <si>
    <r>
      <rPr>
        <b/>
        <sz val="14"/>
        <color theme="1"/>
        <rFont val="DevLys 010"/>
      </rPr>
      <t>कार्मिक का  पद</t>
    </r>
    <r>
      <rPr>
        <b/>
        <sz val="14"/>
        <color theme="1"/>
        <rFont val="Calibri"/>
        <family val="2"/>
        <scheme val="minor"/>
      </rPr>
      <t>:-</t>
    </r>
  </si>
  <si>
    <r>
      <rPr>
        <b/>
        <sz val="14"/>
        <color theme="1"/>
        <rFont val="DevLys 010"/>
      </rPr>
      <t>कार्मिक का</t>
    </r>
    <r>
      <rPr>
        <b/>
        <sz val="14"/>
        <color theme="1"/>
        <rFont val="Calibri"/>
        <family val="2"/>
        <scheme val="minor"/>
      </rPr>
      <t xml:space="preserve"> PAN NO.:-</t>
    </r>
  </si>
  <si>
    <r>
      <rPr>
        <b/>
        <sz val="14"/>
        <color theme="1"/>
        <rFont val="DevLys 010"/>
      </rPr>
      <t>कार्मिक का</t>
    </r>
    <r>
      <rPr>
        <b/>
        <sz val="14"/>
        <color theme="1"/>
        <rFont val="Calibri"/>
        <family val="2"/>
        <scheme val="minor"/>
      </rPr>
      <t xml:space="preserve"> A/C NO.:-</t>
    </r>
  </si>
  <si>
    <r>
      <t xml:space="preserve">SI </t>
    </r>
    <r>
      <rPr>
        <b/>
        <sz val="14"/>
        <color theme="1"/>
        <rFont val="DevLys 010"/>
      </rPr>
      <t>नंबर</t>
    </r>
    <r>
      <rPr>
        <b/>
        <sz val="14"/>
        <color theme="1"/>
        <rFont val="Calibri"/>
        <family val="2"/>
        <scheme val="minor"/>
      </rPr>
      <t>:-</t>
    </r>
  </si>
  <si>
    <r>
      <rPr>
        <b/>
        <sz val="14"/>
        <color theme="1"/>
        <rFont val="DevLys 010"/>
      </rPr>
      <t>राज्य बीमा मासिक कटौती राशि</t>
    </r>
    <r>
      <rPr>
        <b/>
        <sz val="14"/>
        <color theme="1"/>
        <rFont val="Calibri"/>
        <family val="2"/>
        <scheme val="minor"/>
      </rPr>
      <t>:-</t>
    </r>
  </si>
  <si>
    <r>
      <rPr>
        <b/>
        <sz val="14"/>
        <color theme="1"/>
        <rFont val="DevLys 010"/>
      </rPr>
      <t>कार्मिक का मोबाईल नंबर</t>
    </r>
    <r>
      <rPr>
        <b/>
        <sz val="14"/>
        <color theme="1"/>
        <rFont val="Calibri"/>
        <family val="2"/>
        <scheme val="minor"/>
      </rPr>
      <t>:-</t>
    </r>
  </si>
  <si>
    <r>
      <rPr>
        <b/>
        <sz val="14"/>
        <color theme="1"/>
        <rFont val="DevLys 010"/>
      </rPr>
      <t>मार्च 2022 का मूल वेतन</t>
    </r>
    <r>
      <rPr>
        <b/>
        <sz val="14"/>
        <color theme="1"/>
        <rFont val="Calibri"/>
        <family val="2"/>
        <scheme val="minor"/>
      </rPr>
      <t>:-</t>
    </r>
  </si>
  <si>
    <r>
      <rPr>
        <b/>
        <sz val="14"/>
        <color theme="1"/>
        <rFont val="DevLys 010"/>
      </rPr>
      <t>पे लेवल</t>
    </r>
    <r>
      <rPr>
        <b/>
        <sz val="14"/>
        <color theme="1"/>
        <rFont val="Calibri"/>
        <family val="2"/>
        <scheme val="minor"/>
      </rPr>
      <t xml:space="preserve"> :-</t>
    </r>
  </si>
  <si>
    <r>
      <t xml:space="preserve">GPF </t>
    </r>
    <r>
      <rPr>
        <b/>
        <sz val="14"/>
        <color theme="1"/>
        <rFont val="DevLys 010"/>
      </rPr>
      <t>की मासिक कटौती</t>
    </r>
    <r>
      <rPr>
        <b/>
        <sz val="14"/>
        <color theme="1"/>
        <rFont val="Calibri"/>
        <family val="2"/>
        <scheme val="minor"/>
      </rPr>
      <t>:-</t>
    </r>
  </si>
  <si>
    <r>
      <rPr>
        <b/>
        <sz val="14"/>
        <color theme="1"/>
        <rFont val="DevLys 010"/>
      </rPr>
      <t>क्या आपने वित्तीय वर्ष 2022-23 मे समर्पित लिया है</t>
    </r>
    <r>
      <rPr>
        <b/>
        <sz val="14"/>
        <color theme="1"/>
        <rFont val="Calibri"/>
        <family val="2"/>
        <scheme val="minor"/>
      </rPr>
      <t>?</t>
    </r>
  </si>
  <si>
    <r>
      <rPr>
        <b/>
        <sz val="14"/>
        <color theme="1"/>
        <rFont val="DevLys 010"/>
      </rPr>
      <t xml:space="preserve">क्या आपने </t>
    </r>
    <r>
      <rPr>
        <b/>
        <sz val="14"/>
        <color theme="1"/>
        <rFont val="Calibri"/>
        <family val="2"/>
        <scheme val="minor"/>
      </rPr>
      <t>RGHS</t>
    </r>
    <r>
      <rPr>
        <b/>
        <sz val="14"/>
        <color theme="1"/>
        <rFont val="DevLys 010"/>
      </rPr>
      <t xml:space="preserve"> कटौती का विकल्प लिया है</t>
    </r>
    <r>
      <rPr>
        <b/>
        <sz val="14"/>
        <color theme="1"/>
        <rFont val="Calibri"/>
        <family val="2"/>
        <scheme val="minor"/>
      </rPr>
      <t xml:space="preserve"> ?</t>
    </r>
  </si>
  <si>
    <r>
      <rPr>
        <b/>
        <sz val="14"/>
        <color theme="1"/>
        <rFont val="DevLys 010"/>
      </rPr>
      <t>क्या हितकारी निधि की कटौती करनी है</t>
    </r>
    <r>
      <rPr>
        <b/>
        <sz val="14"/>
        <color theme="1"/>
        <rFont val="Calibri"/>
        <family val="2"/>
        <scheme val="minor"/>
      </rPr>
      <t xml:space="preserve"> ?</t>
    </r>
  </si>
  <si>
    <r>
      <t xml:space="preserve">                                                                  हमारे यू - ट्यूब चैनल को सबस्क्राइब अवश्य करें व साथ ही नोटिफिकेशन बेल को भी दबाये ताकि     नवीनतम अपडेट्स आप तक पहुँच सकें </t>
    </r>
    <r>
      <rPr>
        <b/>
        <sz val="16"/>
        <color rgb="FF002060"/>
        <rFont val="Algerian"/>
        <family val="5"/>
      </rPr>
      <t xml:space="preserve">                                                            </t>
    </r>
    <r>
      <rPr>
        <b/>
        <sz val="36"/>
        <color rgb="FF002060"/>
        <rFont val="Algerian"/>
        <family val="5"/>
      </rPr>
      <t>DIGITALGURUJI HELP</t>
    </r>
  </si>
  <si>
    <r>
      <t xml:space="preserve"> मास्टर डाटा शीट में अपना वेतन व व्यक्तिगत जानकारी भरें व </t>
    </r>
    <r>
      <rPr>
        <b/>
        <sz val="14"/>
        <color theme="1"/>
        <rFont val="Calibri"/>
        <family val="2"/>
        <scheme val="minor"/>
      </rPr>
      <t>GA55</t>
    </r>
    <r>
      <rPr>
        <b/>
        <sz val="14"/>
        <color theme="1"/>
        <rFont val="DevLys 010"/>
      </rPr>
      <t xml:space="preserve"> से विवरण का मिलान कर लेंवें विसंगति होने पर </t>
    </r>
    <r>
      <rPr>
        <b/>
        <sz val="14"/>
        <color theme="1"/>
        <rFont val="Calibri"/>
        <family val="2"/>
        <scheme val="minor"/>
      </rPr>
      <t>GA55</t>
    </r>
    <r>
      <rPr>
        <b/>
        <sz val="14"/>
        <color theme="1"/>
        <rFont val="DevLys 010"/>
      </rPr>
      <t xml:space="preserve"> में मेन्यूल सुधार कर लेंवें</t>
    </r>
    <r>
      <rPr>
        <b/>
        <sz val="14"/>
        <color theme="1"/>
        <rFont val="Calibri"/>
        <family val="2"/>
        <scheme val="minor"/>
      </rPr>
      <t xml:space="preserve"> |</t>
    </r>
  </si>
  <si>
    <t>GOVT. SR. SEC. SCHOOL, RAWACHH, BLOCK-SAYARA,UDAIPUR RAJ.</t>
  </si>
  <si>
    <t>SHSHP888N</t>
  </si>
  <si>
    <t>SUNIL KUMAR MAHAWAR</t>
  </si>
  <si>
    <t>DFGHJ1234H</t>
  </si>
  <si>
    <t>XXXXXX</t>
  </si>
  <si>
    <t>RJUDXXXXXXX</t>
  </si>
  <si>
    <t>99XXXXXXXXX</t>
  </si>
  <si>
    <t>JJJJJJ</t>
  </si>
  <si>
    <t xml:space="preserve">https://youtu.be/7a0Kds6wPcg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</si>
</sst>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₹&quot;\ * #,##0.00_ ;_ &quot;₹&quot;\ * \-#,##0.00_ ;_ &quot;₹&quot;\ * &quot;-&quot;??_ ;_ @_ "/>
    <numFmt numFmtId="165" formatCode="mmm/yyyy"/>
    <numFmt numFmtId="166" formatCode="0;\-0;;@"/>
    <numFmt numFmtId="167" formatCode="_ &quot;₹&quot;\ * #,##0_ ;_ &quot;₹&quot;\ * \-#,##0_ ;_ &quot;₹&quot;\ * &quot;-&quot;??_ ;_ @_ "/>
    <numFmt numFmtId="168" formatCode="_ &quot;₹&quot;\ * #,##0_ ;_ &quot;₹&quot;\ * \-#,##0_ ;_ &quot;₹&quot;\ * &quot;-&quot;_ ;_ @_ "/>
    <numFmt numFmtId="169" formatCode="00000"/>
  </numFmts>
  <fonts count="14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evLys 010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b/>
      <sz val="9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DevLys 010"/>
    </font>
    <font>
      <b/>
      <sz val="16"/>
      <name val="Times New Roman"/>
      <family val="1"/>
    </font>
    <font>
      <sz val="15"/>
      <name val="DevLys 010"/>
    </font>
    <font>
      <sz val="19"/>
      <name val="Times New Roman"/>
      <family val="1"/>
    </font>
    <font>
      <sz val="13"/>
      <name val="Times New Roman"/>
      <family val="1"/>
    </font>
    <font>
      <b/>
      <i/>
      <sz val="10"/>
      <color theme="5" tint="-0.249977111117893"/>
      <name val="Times New Roman"/>
      <family val="1"/>
    </font>
    <font>
      <b/>
      <sz val="13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66CC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b/>
      <sz val="11"/>
      <color rgb="FF0066CC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2"/>
      <color rgb="FF002060"/>
      <name val="DevLys 010"/>
    </font>
    <font>
      <b/>
      <sz val="12"/>
      <color rgb="FF002060"/>
      <name val="Calibri"/>
      <family val="2"/>
      <scheme val="minor"/>
    </font>
    <font>
      <sz val="12"/>
      <color rgb="FF002060"/>
      <name val="DevLys 010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sz val="12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1"/>
      <color rgb="FF0066CC"/>
      <name val="DevLys 010"/>
    </font>
    <font>
      <b/>
      <sz val="12"/>
      <color rgb="FF0066CC"/>
      <name val="DevLys 010"/>
    </font>
    <font>
      <b/>
      <sz val="10"/>
      <color rgb="FF0066CC"/>
      <name val="Calibri"/>
      <family val="2"/>
      <scheme val="minor"/>
    </font>
    <font>
      <b/>
      <sz val="12"/>
      <color rgb="FF0066CC"/>
      <name val="Arial"/>
      <family val="2"/>
    </font>
    <font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1"/>
      <color rgb="FF0066CC"/>
      <name val="DevLys 010"/>
      <family val="2"/>
    </font>
    <font>
      <b/>
      <sz val="10"/>
      <color rgb="FF002060"/>
      <name val="Arial"/>
      <family val="2"/>
    </font>
    <font>
      <b/>
      <sz val="14"/>
      <color rgb="FF0066CC"/>
      <name val="DevLys 010"/>
    </font>
    <font>
      <sz val="12"/>
      <color rgb="FF002060"/>
      <name val="Kruti Dev 010"/>
    </font>
    <font>
      <b/>
      <sz val="13"/>
      <name val="DevLys 010"/>
    </font>
    <font>
      <b/>
      <sz val="13"/>
      <color rgb="FF002060"/>
      <name val="DevLys 010"/>
    </font>
    <font>
      <b/>
      <sz val="14"/>
      <color rgb="FF002060"/>
      <name val="DevLys 010"/>
    </font>
    <font>
      <b/>
      <sz val="13"/>
      <color rgb="FF0066CC"/>
      <name val="Calibri"/>
      <family val="2"/>
      <scheme val="minor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sz val="12"/>
      <color rgb="FF002060"/>
      <name val="DevLys 010"/>
      <family val="2"/>
    </font>
    <font>
      <b/>
      <sz val="12"/>
      <color rgb="FF002060"/>
      <name val="DevLys 010"/>
      <family val="2"/>
    </font>
    <font>
      <b/>
      <sz val="13"/>
      <color rgb="FF0066CC"/>
      <name val="DevLys 010"/>
    </font>
    <font>
      <sz val="12"/>
      <color rgb="FF002060"/>
      <name val="Kruti Dev 010"/>
      <family val="2"/>
    </font>
    <font>
      <sz val="13"/>
      <color rgb="FF002060"/>
      <name val="DevLys 010"/>
    </font>
    <font>
      <b/>
      <sz val="15"/>
      <color rgb="FF0066CC"/>
      <name val="DevLys 010"/>
    </font>
    <font>
      <sz val="13"/>
      <name val="DevLys 010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3"/>
      <name val="DevLys 010"/>
      <family val="2"/>
    </font>
    <font>
      <sz val="13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18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b/>
      <sz val="11"/>
      <color rgb="FF002060"/>
      <name val="DevLys 010"/>
    </font>
    <font>
      <b/>
      <sz val="11"/>
      <color rgb="FF002060"/>
      <name val="DevLys 010"/>
      <family val="2"/>
    </font>
    <font>
      <b/>
      <sz val="10"/>
      <color rgb="FF002060"/>
      <name val="DevLys 010"/>
    </font>
    <font>
      <sz val="11"/>
      <color rgb="FF002060"/>
      <name val="Arial"/>
      <family val="2"/>
    </font>
    <font>
      <sz val="11"/>
      <color rgb="FF002060"/>
      <name val="DevLys 010"/>
    </font>
    <font>
      <b/>
      <sz val="9"/>
      <name val="DevLys 010"/>
    </font>
    <font>
      <b/>
      <i/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DevLys 010"/>
    </font>
    <font>
      <b/>
      <sz val="12"/>
      <name val="DevLys 010"/>
    </font>
    <font>
      <b/>
      <i/>
      <sz val="14"/>
      <color rgb="FFFFFF00"/>
      <name val="Times New Roman"/>
      <family val="1"/>
    </font>
    <font>
      <b/>
      <sz val="20"/>
      <color rgb="FFFF0000"/>
      <name val="DevLys 010"/>
    </font>
    <font>
      <b/>
      <sz val="16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22"/>
      <color rgb="FFFF0000"/>
      <name val="Times New Roman"/>
      <family val="1"/>
    </font>
    <font>
      <b/>
      <sz val="19"/>
      <name val="Times New Roman"/>
      <family val="1"/>
    </font>
    <font>
      <b/>
      <i/>
      <sz val="11"/>
      <color rgb="FFFF0000"/>
      <name val="Times New Roman"/>
      <family val="1"/>
    </font>
    <font>
      <b/>
      <sz val="12"/>
      <color rgb="FFFF0000"/>
      <name val="DevLys 010"/>
      <family val="2"/>
    </font>
    <font>
      <b/>
      <sz val="12"/>
      <color rgb="FFFF0000"/>
      <name val="DevLys 010"/>
    </font>
    <font>
      <b/>
      <sz val="13"/>
      <color rgb="FFFF0000"/>
      <name val="DevLys 010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sz val="11"/>
      <name val="DevLys 010"/>
    </font>
    <font>
      <b/>
      <sz val="20"/>
      <color theme="1"/>
      <name val="DevLys 010"/>
    </font>
    <font>
      <b/>
      <sz val="18"/>
      <color theme="1"/>
      <name val="DevLys 010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color theme="1"/>
      <name val="DevLys 010"/>
    </font>
    <font>
      <b/>
      <sz val="20"/>
      <color rgb="FF002060"/>
      <name val="DevLys 010"/>
    </font>
    <font>
      <b/>
      <sz val="48"/>
      <color theme="5" tint="-0.499984740745262"/>
      <name val="Algerian"/>
      <family val="5"/>
    </font>
    <font>
      <b/>
      <sz val="11"/>
      <color theme="5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FFFF00"/>
      <name val="Calibri"/>
      <family val="2"/>
      <scheme val="minor"/>
    </font>
    <font>
      <b/>
      <sz val="16"/>
      <color rgb="FF002060"/>
      <name val="Algerian"/>
      <family val="5"/>
    </font>
    <font>
      <b/>
      <sz val="36"/>
      <color rgb="FF002060"/>
      <name val="Algerian"/>
      <family val="5"/>
    </font>
    <font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</borders>
  <cellStyleXfs count="50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84" fillId="0" borderId="0" applyFont="0" applyFill="0" applyBorder="0" applyAlignment="0" applyProtection="0"/>
    <xf numFmtId="0" fontId="141" fillId="0" borderId="0" applyNumberFormat="0" applyFill="0" applyBorder="0" applyAlignment="0" applyProtection="0"/>
  </cellStyleXfs>
  <cellXfs count="513">
    <xf numFmtId="0" fontId="0" fillId="0" borderId="0" xfId="0"/>
    <xf numFmtId="0" fontId="29" fillId="26" borderId="21" xfId="1" applyNumberFormat="1" applyFont="1" applyFill="1" applyBorder="1" applyAlignment="1" applyProtection="1">
      <alignment horizontal="center" vertical="center"/>
      <protection locked="0" hidden="1"/>
    </xf>
    <xf numFmtId="17" fontId="58" fillId="26" borderId="22" xfId="1" applyNumberFormat="1" applyFont="1" applyFill="1" applyBorder="1" applyAlignment="1" applyProtection="1">
      <alignment horizontal="center" vertical="center" wrapText="1"/>
      <protection hidden="1"/>
    </xf>
    <xf numFmtId="166" fontId="104" fillId="26" borderId="10" xfId="1" applyNumberFormat="1" applyFont="1" applyFill="1" applyBorder="1" applyAlignment="1" applyProtection="1">
      <alignment horizontal="center" vertical="center"/>
      <protection hidden="1"/>
    </xf>
    <xf numFmtId="3" fontId="105" fillId="26" borderId="28" xfId="1" applyNumberFormat="1" applyFont="1" applyFill="1" applyBorder="1" applyAlignment="1" applyProtection="1">
      <alignment horizontal="center" vertical="center" textRotation="90"/>
      <protection hidden="1"/>
    </xf>
    <xf numFmtId="3" fontId="104" fillId="26" borderId="10" xfId="1" applyNumberFormat="1" applyFont="1" applyFill="1" applyBorder="1" applyAlignment="1" applyProtection="1">
      <alignment horizontal="center" vertical="center"/>
      <protection hidden="1"/>
    </xf>
    <xf numFmtId="0" fontId="106" fillId="26" borderId="29" xfId="1" applyNumberFormat="1" applyFont="1" applyFill="1" applyBorder="1" applyAlignment="1" applyProtection="1">
      <alignment horizontal="center" vertical="center" textRotation="90"/>
      <protection hidden="1"/>
    </xf>
    <xf numFmtId="166" fontId="107" fillId="26" borderId="10" xfId="1" applyNumberFormat="1" applyFont="1" applyFill="1" applyBorder="1" applyAlignment="1" applyProtection="1">
      <alignment horizontal="center" vertical="center"/>
      <protection locked="0" hidden="1"/>
    </xf>
    <xf numFmtId="3" fontId="107" fillId="26" borderId="10" xfId="1" applyNumberFormat="1" applyFont="1" applyFill="1" applyBorder="1" applyAlignment="1" applyProtection="1">
      <alignment horizontal="center" vertical="center"/>
      <protection hidden="1"/>
    </xf>
    <xf numFmtId="166" fontId="79" fillId="26" borderId="10" xfId="1" applyNumberFormat="1" applyFont="1" applyFill="1" applyBorder="1" applyAlignment="1" applyProtection="1">
      <alignment horizontal="center" vertical="center"/>
      <protection locked="0" hidden="1"/>
    </xf>
    <xf numFmtId="166" fontId="79" fillId="26" borderId="10" xfId="0" applyNumberFormat="1" applyFont="1" applyFill="1" applyBorder="1" applyAlignment="1" applyProtection="1">
      <alignment horizontal="center" vertical="center"/>
      <protection locked="0" hidden="1"/>
    </xf>
    <xf numFmtId="0" fontId="0" fillId="34" borderId="0" xfId="0" applyFill="1"/>
    <xf numFmtId="0" fontId="0" fillId="26" borderId="0" xfId="0" applyFill="1"/>
    <xf numFmtId="0" fontId="127" fillId="26" borderId="0" xfId="0" applyFont="1" applyFill="1"/>
    <xf numFmtId="0" fontId="126" fillId="26" borderId="0" xfId="0" applyFont="1" applyFill="1"/>
    <xf numFmtId="0" fontId="128" fillId="26" borderId="0" xfId="0" applyFont="1" applyFill="1"/>
    <xf numFmtId="0" fontId="118" fillId="24" borderId="10" xfId="0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hidden="1"/>
    </xf>
    <xf numFmtId="0" fontId="1" fillId="26" borderId="0" xfId="1" applyFill="1" applyProtection="1">
      <protection hidden="1"/>
    </xf>
    <xf numFmtId="0" fontId="4" fillId="26" borderId="0" xfId="1" applyNumberFormat="1" applyFont="1" applyFill="1" applyBorder="1" applyAlignment="1" applyProtection="1">
      <alignment horizontal="left" vertical="top"/>
      <protection hidden="1"/>
    </xf>
    <xf numFmtId="0" fontId="32" fillId="26" borderId="0" xfId="1" applyNumberFormat="1" applyFont="1" applyFill="1" applyBorder="1" applyAlignment="1" applyProtection="1">
      <alignment horizontal="left" vertical="top"/>
      <protection hidden="1"/>
    </xf>
    <xf numFmtId="0" fontId="31" fillId="26" borderId="0" xfId="1" applyNumberFormat="1" applyFont="1" applyFill="1" applyBorder="1" applyAlignment="1" applyProtection="1">
      <alignment horizontal="center" vertical="center"/>
      <protection hidden="1"/>
    </xf>
    <xf numFmtId="0" fontId="32" fillId="26" borderId="0" xfId="1" applyNumberFormat="1" applyFont="1" applyFill="1" applyBorder="1" applyAlignment="1" applyProtection="1">
      <alignment horizontal="left" vertical="top" indent="1"/>
      <protection hidden="1"/>
    </xf>
    <xf numFmtId="0" fontId="33" fillId="26" borderId="0" xfId="1" applyNumberFormat="1" applyFont="1" applyFill="1" applyBorder="1" applyAlignment="1" applyProtection="1">
      <alignment horizontal="center"/>
      <protection hidden="1"/>
    </xf>
    <xf numFmtId="0" fontId="30" fillId="26" borderId="0" xfId="1" applyNumberFormat="1" applyFont="1" applyFill="1" applyBorder="1" applyAlignment="1" applyProtection="1">
      <alignment horizontal="left" vertical="top"/>
      <protection hidden="1"/>
    </xf>
    <xf numFmtId="0" fontId="22" fillId="26" borderId="0" xfId="1" applyNumberFormat="1" applyFont="1" applyFill="1" applyBorder="1" applyAlignment="1" applyProtection="1">
      <alignment horizontal="center" vertical="center"/>
      <protection hidden="1"/>
    </xf>
    <xf numFmtId="0" fontId="4" fillId="26" borderId="0" xfId="1" applyNumberFormat="1" applyFont="1" applyFill="1" applyBorder="1" applyAlignment="1" applyProtection="1">
      <alignment vertical="top"/>
      <protection hidden="1"/>
    </xf>
    <xf numFmtId="0" fontId="0" fillId="32" borderId="0" xfId="0" applyFill="1" applyProtection="1">
      <protection hidden="1"/>
    </xf>
    <xf numFmtId="0" fontId="22" fillId="26" borderId="0" xfId="1" applyNumberFormat="1" applyFont="1" applyFill="1" applyBorder="1" applyAlignment="1" applyProtection="1">
      <alignment horizontal="center" vertical="top"/>
      <protection hidden="1"/>
    </xf>
    <xf numFmtId="0" fontId="34" fillId="26" borderId="0" xfId="1" applyNumberFormat="1" applyFont="1" applyFill="1" applyBorder="1" applyAlignment="1" applyProtection="1">
      <alignment vertical="center"/>
      <protection hidden="1"/>
    </xf>
    <xf numFmtId="0" fontId="70" fillId="26" borderId="0" xfId="1" applyNumberFormat="1" applyFont="1" applyFill="1" applyBorder="1" applyAlignment="1" applyProtection="1">
      <alignment horizontal="right" vertical="center"/>
      <protection hidden="1"/>
    </xf>
    <xf numFmtId="0" fontId="69" fillId="26" borderId="0" xfId="1" applyNumberFormat="1" applyFont="1" applyFill="1" applyBorder="1" applyAlignment="1" applyProtection="1">
      <alignment vertical="center"/>
      <protection hidden="1"/>
    </xf>
    <xf numFmtId="0" fontId="36" fillId="26" borderId="0" xfId="1" applyNumberFormat="1" applyFont="1" applyFill="1" applyBorder="1" applyAlignment="1" applyProtection="1">
      <alignment horizontal="left" vertical="center"/>
      <protection hidden="1"/>
    </xf>
    <xf numFmtId="0" fontId="36" fillId="26" borderId="0" xfId="1" applyNumberFormat="1" applyFont="1" applyFill="1" applyBorder="1" applyAlignment="1" applyProtection="1">
      <alignment horizontal="right" vertical="center"/>
      <protection hidden="1"/>
    </xf>
    <xf numFmtId="0" fontId="68" fillId="26" borderId="0" xfId="1" applyNumberFormat="1" applyFont="1" applyFill="1" applyBorder="1" applyAlignment="1" applyProtection="1">
      <alignment horizontal="left" vertical="center"/>
      <protection hidden="1"/>
    </xf>
    <xf numFmtId="0" fontId="36" fillId="26" borderId="0" xfId="1" applyNumberFormat="1" applyFont="1" applyFill="1" applyBorder="1" applyAlignment="1" applyProtection="1">
      <alignment vertical="center"/>
      <protection hidden="1"/>
    </xf>
    <xf numFmtId="0" fontId="28" fillId="26" borderId="0" xfId="1" applyNumberFormat="1" applyFont="1" applyFill="1" applyBorder="1" applyAlignment="1" applyProtection="1">
      <alignment horizontal="center" textRotation="90" wrapText="1"/>
      <protection hidden="1"/>
    </xf>
    <xf numFmtId="0" fontId="101" fillId="26" borderId="45" xfId="1" applyNumberFormat="1" applyFont="1" applyFill="1" applyBorder="1" applyAlignment="1" applyProtection="1">
      <alignment horizontal="center" vertical="center" wrapText="1"/>
      <protection hidden="1"/>
    </xf>
    <xf numFmtId="0" fontId="101" fillId="26" borderId="46" xfId="1" applyNumberFormat="1" applyFont="1" applyFill="1" applyBorder="1" applyAlignment="1" applyProtection="1">
      <alignment horizontal="center" textRotation="90" wrapText="1"/>
      <protection hidden="1"/>
    </xf>
    <xf numFmtId="0" fontId="103" fillId="26" borderId="46" xfId="1" applyNumberFormat="1" applyFont="1" applyFill="1" applyBorder="1" applyAlignment="1" applyProtection="1">
      <alignment horizontal="center" textRotation="90" wrapText="1"/>
      <protection hidden="1"/>
    </xf>
    <xf numFmtId="0" fontId="101" fillId="26" borderId="47" xfId="1" applyNumberFormat="1" applyFont="1" applyFill="1" applyBorder="1" applyAlignment="1" applyProtection="1">
      <alignment horizontal="center" vertical="center" wrapText="1"/>
      <protection hidden="1"/>
    </xf>
    <xf numFmtId="0" fontId="27" fillId="26" borderId="0" xfId="1" applyNumberFormat="1" applyFont="1" applyFill="1" applyBorder="1" applyAlignment="1" applyProtection="1">
      <alignment vertical="center"/>
      <protection hidden="1"/>
    </xf>
    <xf numFmtId="165" fontId="58" fillId="26" borderId="22" xfId="1" applyNumberFormat="1" applyFont="1" applyFill="1" applyBorder="1" applyAlignment="1" applyProtection="1">
      <alignment horizontal="center" vertical="center"/>
      <protection hidden="1"/>
    </xf>
    <xf numFmtId="166" fontId="0" fillId="32" borderId="0" xfId="0" applyNumberFormat="1" applyFill="1" applyProtection="1">
      <protection hidden="1"/>
    </xf>
    <xf numFmtId="0" fontId="27" fillId="32" borderId="0" xfId="1" applyNumberFormat="1" applyFont="1" applyFill="1" applyBorder="1" applyAlignment="1" applyProtection="1">
      <alignment vertical="center"/>
      <protection hidden="1"/>
    </xf>
    <xf numFmtId="17" fontId="37" fillId="26" borderId="22" xfId="1" applyNumberFormat="1" applyFont="1" applyFill="1" applyBorder="1" applyAlignment="1" applyProtection="1">
      <alignment horizontal="center" vertical="center" wrapText="1"/>
      <protection hidden="1"/>
    </xf>
    <xf numFmtId="17" fontId="37" fillId="26" borderId="22" xfId="0" applyNumberFormat="1" applyFont="1" applyFill="1" applyBorder="1" applyAlignment="1" applyProtection="1">
      <alignment horizontal="center" vertical="center" wrapText="1"/>
      <protection hidden="1"/>
    </xf>
    <xf numFmtId="17" fontId="37" fillId="26" borderId="22" xfId="1" applyNumberFormat="1" applyFont="1" applyFill="1" applyBorder="1" applyAlignment="1" applyProtection="1">
      <alignment horizontal="center" vertical="center"/>
      <protection hidden="1"/>
    </xf>
    <xf numFmtId="0" fontId="28" fillId="26" borderId="0" xfId="1" applyNumberFormat="1" applyFont="1" applyFill="1" applyBorder="1" applyAlignment="1" applyProtection="1">
      <alignment horizontal="center" vertical="center" textRotation="90"/>
      <protection hidden="1"/>
    </xf>
    <xf numFmtId="0" fontId="105" fillId="26" borderId="27" xfId="1" applyNumberFormat="1" applyFont="1" applyFill="1" applyBorder="1" applyAlignment="1" applyProtection="1">
      <alignment horizontal="center" vertical="center" textRotation="90"/>
      <protection hidden="1"/>
    </xf>
    <xf numFmtId="0" fontId="28" fillId="32" borderId="0" xfId="1" applyNumberFormat="1" applyFont="1" applyFill="1" applyBorder="1" applyAlignment="1" applyProtection="1">
      <alignment horizontal="center" vertical="center" textRotation="90"/>
      <protection hidden="1"/>
    </xf>
    <xf numFmtId="0" fontId="3" fillId="26" borderId="0" xfId="1" applyNumberFormat="1" applyFont="1" applyFill="1" applyBorder="1" applyAlignment="1" applyProtection="1">
      <alignment vertical="top" textRotation="90"/>
      <protection hidden="1"/>
    </xf>
    <xf numFmtId="0" fontId="3" fillId="32" borderId="0" xfId="1" applyNumberFormat="1" applyFont="1" applyFill="1" applyBorder="1" applyAlignment="1" applyProtection="1">
      <alignment vertical="top" textRotation="90"/>
      <protection hidden="1"/>
    </xf>
    <xf numFmtId="0" fontId="34" fillId="26" borderId="0" xfId="1" applyNumberFormat="1" applyFont="1" applyFill="1" applyBorder="1" applyAlignment="1" applyProtection="1">
      <alignment vertical="top"/>
      <protection hidden="1"/>
    </xf>
    <xf numFmtId="0" fontId="81" fillId="26" borderId="0" xfId="1" applyNumberFormat="1" applyFont="1" applyFill="1" applyBorder="1" applyAlignment="1" applyProtection="1">
      <alignment vertical="top"/>
      <protection hidden="1"/>
    </xf>
    <xf numFmtId="0" fontId="120" fillId="26" borderId="0" xfId="1" applyNumberFormat="1" applyFont="1" applyFill="1" applyBorder="1" applyAlignment="1" applyProtection="1">
      <alignment horizontal="center" vertical="top"/>
      <protection hidden="1"/>
    </xf>
    <xf numFmtId="0" fontId="27" fillId="26" borderId="0" xfId="1" applyFont="1" applyFill="1" applyProtection="1">
      <protection hidden="1"/>
    </xf>
    <xf numFmtId="0" fontId="121" fillId="26" borderId="0" xfId="1" applyNumberFormat="1" applyFont="1" applyFill="1" applyBorder="1" applyAlignment="1" applyProtection="1">
      <alignment horizontal="center" vertical="top"/>
      <protection hidden="1"/>
    </xf>
    <xf numFmtId="0" fontId="121" fillId="26" borderId="0" xfId="1" applyNumberFormat="1" applyFont="1" applyFill="1" applyBorder="1" applyAlignment="1" applyProtection="1">
      <alignment vertical="top"/>
      <protection hidden="1"/>
    </xf>
    <xf numFmtId="14" fontId="121" fillId="26" borderId="0" xfId="1" applyNumberFormat="1" applyFont="1" applyFill="1" applyBorder="1" applyAlignment="1" applyProtection="1">
      <alignment vertical="top"/>
      <protection hidden="1"/>
    </xf>
    <xf numFmtId="0" fontId="1" fillId="32" borderId="0" xfId="1" applyFill="1" applyProtection="1">
      <protection hidden="1"/>
    </xf>
    <xf numFmtId="0" fontId="108" fillId="26" borderId="0" xfId="0" applyFont="1" applyFill="1" applyProtection="1">
      <protection locked="0" hidden="1"/>
    </xf>
    <xf numFmtId="0" fontId="28" fillId="26" borderId="0" xfId="1" applyNumberFormat="1" applyFont="1" applyFill="1" applyBorder="1" applyAlignment="1" applyProtection="1">
      <alignment vertical="center"/>
      <protection locked="0" hidden="1"/>
    </xf>
    <xf numFmtId="166" fontId="79" fillId="26" borderId="10" xfId="1" applyNumberFormat="1" applyFont="1" applyFill="1" applyBorder="1" applyAlignment="1" applyProtection="1">
      <alignment vertical="center"/>
      <protection locked="0" hidden="1"/>
    </xf>
    <xf numFmtId="0" fontId="0" fillId="25" borderId="0" xfId="0" applyFill="1" applyProtection="1">
      <protection hidden="1"/>
    </xf>
    <xf numFmtId="0" fontId="27" fillId="24" borderId="10" xfId="0" applyNumberFormat="1" applyFont="1" applyFill="1" applyBorder="1" applyAlignment="1" applyProtection="1">
      <alignment horizontal="center"/>
      <protection hidden="1"/>
    </xf>
    <xf numFmtId="2" fontId="77" fillId="30" borderId="10" xfId="0" applyNumberFormat="1" applyFont="1" applyFill="1" applyBorder="1" applyAlignment="1" applyProtection="1">
      <alignment horizontal="left" vertical="center" indent="1"/>
      <protection hidden="1"/>
    </xf>
    <xf numFmtId="0" fontId="0" fillId="27" borderId="0" xfId="0" applyFill="1" applyProtection="1">
      <protection hidden="1"/>
    </xf>
    <xf numFmtId="1" fontId="27" fillId="24" borderId="10" xfId="0" applyNumberFormat="1" applyFont="1" applyFill="1" applyBorder="1" applyAlignment="1" applyProtection="1">
      <alignment horizontal="center"/>
      <protection hidden="1"/>
    </xf>
    <xf numFmtId="1" fontId="27" fillId="24" borderId="10" xfId="0" applyNumberFormat="1" applyFont="1" applyFill="1" applyBorder="1" applyAlignment="1" applyProtection="1">
      <alignment horizontal="center" vertical="center" wrapText="1"/>
      <protection hidden="1"/>
    </xf>
    <xf numFmtId="2" fontId="77" fillId="30" borderId="10" xfId="0" applyNumberFormat="1" applyFont="1" applyFill="1" applyBorder="1" applyAlignment="1" applyProtection="1">
      <alignment horizontal="left" vertical="center" wrapText="1" indent="1"/>
      <protection hidden="1"/>
    </xf>
    <xf numFmtId="1" fontId="27" fillId="24" borderId="10" xfId="0" applyNumberFormat="1" applyFont="1" applyFill="1" applyBorder="1" applyAlignment="1" applyProtection="1">
      <alignment horizontal="center" vertical="center"/>
      <protection hidden="1"/>
    </xf>
    <xf numFmtId="2" fontId="77" fillId="33" borderId="10" xfId="0" applyNumberFormat="1" applyFont="1" applyFill="1" applyBorder="1" applyAlignment="1" applyProtection="1">
      <alignment horizontal="left" vertical="center" indent="1"/>
      <protection hidden="1"/>
    </xf>
    <xf numFmtId="2" fontId="80" fillId="33" borderId="10" xfId="0" applyNumberFormat="1" applyFont="1" applyFill="1" applyBorder="1" applyAlignment="1" applyProtection="1">
      <alignment horizontal="left" vertical="center" indent="1"/>
      <protection hidden="1"/>
    </xf>
    <xf numFmtId="2" fontId="77" fillId="33" borderId="10" xfId="0" applyNumberFormat="1" applyFont="1" applyFill="1" applyBorder="1" applyAlignment="1" applyProtection="1">
      <alignment horizontal="left" indent="1"/>
      <protection hidden="1"/>
    </xf>
    <xf numFmtId="3" fontId="79" fillId="31" borderId="10" xfId="0" applyNumberFormat="1" applyFont="1" applyFill="1" applyBorder="1" applyAlignment="1" applyProtection="1">
      <alignment horizontal="right" indent="1"/>
      <protection locked="0" hidden="1"/>
    </xf>
    <xf numFmtId="3" fontId="79" fillId="31" borderId="10" xfId="0" applyNumberFormat="1" applyFont="1" applyFill="1" applyBorder="1" applyAlignment="1" applyProtection="1">
      <alignment horizontal="right" vertical="center" indent="1"/>
      <protection locked="0" hidden="1"/>
    </xf>
    <xf numFmtId="0" fontId="0" fillId="26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85" fillId="0" borderId="30" xfId="38" applyFont="1" applyBorder="1" applyAlignment="1" applyProtection="1">
      <alignment horizontal="center" vertical="center"/>
      <protection hidden="1"/>
    </xf>
    <xf numFmtId="0" fontId="67" fillId="0" borderId="32" xfId="38" applyFont="1" applyBorder="1" applyAlignment="1" applyProtection="1">
      <alignment horizontal="center" vertical="center"/>
      <protection hidden="1"/>
    </xf>
    <xf numFmtId="0" fontId="59" fillId="0" borderId="32" xfId="38" applyFont="1" applyBorder="1" applyAlignment="1" applyProtection="1">
      <alignment horizontal="right" vertical="center"/>
      <protection hidden="1"/>
    </xf>
    <xf numFmtId="0" fontId="85" fillId="0" borderId="22" xfId="38" applyFont="1" applyBorder="1" applyAlignment="1" applyProtection="1">
      <alignment horizontal="center" vertical="center"/>
      <protection hidden="1"/>
    </xf>
    <xf numFmtId="0" fontId="52" fillId="0" borderId="10" xfId="38" applyFont="1" applyBorder="1" applyAlignment="1" applyProtection="1">
      <alignment horizontal="center" vertical="center"/>
      <protection hidden="1"/>
    </xf>
    <xf numFmtId="9" fontId="52" fillId="0" borderId="10" xfId="38" applyNumberFormat="1" applyFont="1" applyBorder="1" applyAlignment="1" applyProtection="1">
      <alignment horizontal="center" vertical="center"/>
      <protection hidden="1"/>
    </xf>
    <xf numFmtId="0" fontId="0" fillId="26" borderId="0" xfId="0" applyFill="1" applyProtection="1">
      <protection hidden="1"/>
    </xf>
    <xf numFmtId="0" fontId="89" fillId="0" borderId="10" xfId="38" applyFont="1" applyBorder="1" applyAlignment="1" applyProtection="1">
      <alignment horizontal="center" vertical="center" wrapText="1"/>
      <protection hidden="1"/>
    </xf>
    <xf numFmtId="0" fontId="66" fillId="0" borderId="10" xfId="38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47" fillId="0" borderId="10" xfId="38" applyFont="1" applyBorder="1" applyAlignment="1" applyProtection="1">
      <alignment horizontal="center" vertical="center"/>
      <protection hidden="1"/>
    </xf>
    <xf numFmtId="1" fontId="47" fillId="0" borderId="10" xfId="38" applyNumberFormat="1" applyFont="1" applyBorder="1" applyAlignment="1" applyProtection="1">
      <alignment horizontal="center" vertical="center" wrapText="1"/>
      <protection hidden="1"/>
    </xf>
    <xf numFmtId="0" fontId="25" fillId="26" borderId="0" xfId="38" applyFont="1" applyFill="1" applyBorder="1" applyAlignment="1" applyProtection="1">
      <alignment horizontal="right" vertical="center"/>
      <protection hidden="1"/>
    </xf>
    <xf numFmtId="0" fontId="24" fillId="26" borderId="0" xfId="38" applyFont="1" applyFill="1" applyProtection="1">
      <protection hidden="1"/>
    </xf>
    <xf numFmtId="0" fontId="2" fillId="26" borderId="0" xfId="38" applyFont="1" applyFill="1" applyBorder="1" applyAlignment="1" applyProtection="1">
      <alignment horizontal="right" vertical="center"/>
      <protection hidden="1"/>
    </xf>
    <xf numFmtId="2" fontId="26" fillId="26" borderId="0" xfId="38" applyNumberFormat="1" applyFont="1" applyFill="1" applyBorder="1" applyAlignment="1" applyProtection="1">
      <alignment horizontal="right" vertical="center"/>
      <protection hidden="1"/>
    </xf>
    <xf numFmtId="0" fontId="92" fillId="26" borderId="0" xfId="38" applyFont="1" applyFill="1" applyBorder="1" applyProtection="1">
      <protection hidden="1"/>
    </xf>
    <xf numFmtId="0" fontId="24" fillId="26" borderId="0" xfId="38" applyFont="1" applyFill="1" applyBorder="1" applyProtection="1">
      <protection hidden="1"/>
    </xf>
    <xf numFmtId="0" fontId="111" fillId="26" borderId="0" xfId="0" applyNumberFormat="1" applyFont="1" applyFill="1" applyBorder="1" applyAlignment="1" applyProtection="1">
      <alignment horizontal="center" vertical="top"/>
      <protection hidden="1"/>
    </xf>
    <xf numFmtId="0" fontId="23" fillId="26" borderId="0" xfId="38" applyFont="1" applyFill="1" applyBorder="1" applyAlignment="1" applyProtection="1">
      <alignment horizontal="right"/>
      <protection hidden="1"/>
    </xf>
    <xf numFmtId="0" fontId="24" fillId="26" borderId="0" xfId="38" applyFont="1" applyFill="1" applyBorder="1" applyAlignment="1" applyProtection="1">
      <alignment horizontal="right"/>
      <protection hidden="1"/>
    </xf>
    <xf numFmtId="0" fontId="0" fillId="0" borderId="0" xfId="0" applyFill="1" applyProtection="1">
      <protection hidden="1"/>
    </xf>
    <xf numFmtId="0" fontId="92" fillId="0" borderId="0" xfId="38" applyFont="1" applyFill="1" applyBorder="1" applyProtection="1">
      <protection hidden="1"/>
    </xf>
    <xf numFmtId="0" fontId="35" fillId="0" borderId="0" xfId="38" applyFont="1" applyFill="1" applyAlignment="1" applyProtection="1">
      <alignment vertical="top" wrapText="1"/>
      <protection hidden="1"/>
    </xf>
    <xf numFmtId="0" fontId="92" fillId="0" borderId="0" xfId="38" applyFont="1" applyFill="1" applyProtection="1">
      <protection hidden="1"/>
    </xf>
    <xf numFmtId="0" fontId="24" fillId="0" borderId="0" xfId="38" applyFont="1" applyFill="1" applyBorder="1" applyProtection="1">
      <protection hidden="1"/>
    </xf>
    <xf numFmtId="0" fontId="24" fillId="0" borderId="0" xfId="38" applyFont="1" applyFill="1" applyProtection="1">
      <protection hidden="1"/>
    </xf>
    <xf numFmtId="0" fontId="0" fillId="28" borderId="0" xfId="0" applyFill="1" applyProtection="1">
      <protection hidden="1"/>
    </xf>
    <xf numFmtId="0" fontId="92" fillId="28" borderId="0" xfId="38" applyFont="1" applyFill="1" applyProtection="1">
      <protection hidden="1"/>
    </xf>
    <xf numFmtId="0" fontId="24" fillId="28" borderId="0" xfId="38" applyFont="1" applyFill="1" applyProtection="1">
      <protection hidden="1"/>
    </xf>
    <xf numFmtId="0" fontId="23" fillId="28" borderId="0" xfId="38" applyFont="1" applyFill="1" applyAlignment="1" applyProtection="1">
      <alignment horizontal="right"/>
      <protection hidden="1"/>
    </xf>
    <xf numFmtId="0" fontId="24" fillId="28" borderId="0" xfId="38" applyFont="1" applyFill="1" applyAlignment="1" applyProtection="1">
      <alignment horizontal="right"/>
      <protection hidden="1"/>
    </xf>
    <xf numFmtId="0" fontId="92" fillId="0" borderId="0" xfId="38" applyFont="1" applyProtection="1">
      <protection hidden="1"/>
    </xf>
    <xf numFmtId="0" fontId="24" fillId="0" borderId="0" xfId="38" applyFont="1" applyProtection="1">
      <protection hidden="1"/>
    </xf>
    <xf numFmtId="0" fontId="23" fillId="0" borderId="0" xfId="38" applyFont="1" applyAlignment="1" applyProtection="1">
      <alignment horizontal="right"/>
      <protection hidden="1"/>
    </xf>
    <xf numFmtId="0" fontId="24" fillId="0" borderId="0" xfId="38" applyFont="1" applyAlignment="1" applyProtection="1">
      <alignment horizontal="right"/>
      <protection hidden="1"/>
    </xf>
    <xf numFmtId="0" fontId="28" fillId="26" borderId="0" xfId="38" applyFont="1" applyFill="1" applyBorder="1" applyAlignment="1" applyProtection="1">
      <alignment horizontal="right" vertical="center"/>
      <protection hidden="1"/>
    </xf>
    <xf numFmtId="0" fontId="28" fillId="26" borderId="0" xfId="38" applyFont="1" applyFill="1" applyBorder="1" applyProtection="1">
      <protection hidden="1"/>
    </xf>
    <xf numFmtId="0" fontId="134" fillId="0" borderId="0" xfId="0" applyFont="1" applyAlignment="1" applyProtection="1">
      <alignment vertical="center" wrapText="1"/>
      <protection hidden="1"/>
    </xf>
    <xf numFmtId="0" fontId="135" fillId="0" borderId="0" xfId="0" applyFont="1" applyAlignment="1" applyProtection="1">
      <alignment wrapText="1"/>
      <protection hidden="1"/>
    </xf>
    <xf numFmtId="0" fontId="118" fillId="29" borderId="49" xfId="0" applyFont="1" applyFill="1" applyBorder="1" applyAlignment="1" applyProtection="1">
      <alignment vertical="center" wrapText="1"/>
      <protection hidden="1"/>
    </xf>
    <xf numFmtId="0" fontId="118" fillId="24" borderId="49" xfId="0" applyFont="1" applyFill="1" applyBorder="1" applyAlignment="1" applyProtection="1">
      <alignment horizontal="right" vertical="center" wrapText="1"/>
      <protection hidden="1"/>
    </xf>
    <xf numFmtId="0" fontId="118" fillId="31" borderId="49" xfId="0" applyFont="1" applyFill="1" applyBorder="1" applyAlignment="1" applyProtection="1">
      <alignment horizontal="right" vertical="center" wrapText="1"/>
      <protection hidden="1"/>
    </xf>
    <xf numFmtId="0" fontId="0" fillId="32" borderId="0" xfId="0" applyFill="1" applyAlignment="1" applyProtection="1">
      <alignment vertical="center"/>
      <protection hidden="1"/>
    </xf>
    <xf numFmtId="0" fontId="59" fillId="26" borderId="30" xfId="38" applyFont="1" applyFill="1" applyBorder="1" applyAlignment="1" applyProtection="1">
      <alignment horizontal="center" vertical="center"/>
      <protection hidden="1"/>
    </xf>
    <xf numFmtId="0" fontId="67" fillId="26" borderId="32" xfId="38" applyFont="1" applyFill="1" applyBorder="1" applyAlignment="1" applyProtection="1">
      <alignment horizontal="center" vertical="center"/>
      <protection hidden="1"/>
    </xf>
    <xf numFmtId="0" fontId="59" fillId="26" borderId="32" xfId="38" applyFont="1" applyFill="1" applyBorder="1" applyAlignment="1" applyProtection="1">
      <alignment horizontal="right" vertical="center"/>
      <protection hidden="1"/>
    </xf>
    <xf numFmtId="0" fontId="59" fillId="26" borderId="22" xfId="38" applyFont="1" applyFill="1" applyBorder="1" applyAlignment="1" applyProtection="1">
      <alignment horizontal="center" vertical="center"/>
      <protection hidden="1"/>
    </xf>
    <xf numFmtId="0" fontId="28" fillId="26" borderId="22" xfId="38" applyFont="1" applyFill="1" applyBorder="1" applyAlignment="1" applyProtection="1">
      <alignment horizontal="center" vertical="center"/>
      <protection hidden="1"/>
    </xf>
    <xf numFmtId="0" fontId="52" fillId="26" borderId="10" xfId="38" applyFont="1" applyFill="1" applyBorder="1" applyAlignment="1" applyProtection="1">
      <alignment horizontal="center" vertical="center"/>
      <protection hidden="1"/>
    </xf>
    <xf numFmtId="0" fontId="52" fillId="26" borderId="12" xfId="38" applyFont="1" applyFill="1" applyBorder="1" applyAlignment="1" applyProtection="1">
      <alignment horizontal="center" vertical="center"/>
      <protection hidden="1"/>
    </xf>
    <xf numFmtId="9" fontId="52" fillId="26" borderId="10" xfId="38" applyNumberFormat="1" applyFont="1" applyFill="1" applyBorder="1" applyAlignment="1" applyProtection="1">
      <alignment horizontal="center" vertical="center"/>
      <protection hidden="1"/>
    </xf>
    <xf numFmtId="0" fontId="46" fillId="26" borderId="10" xfId="38" applyFont="1" applyFill="1" applyBorder="1" applyAlignment="1" applyProtection="1">
      <alignment horizontal="center" vertical="center" wrapText="1"/>
      <protection hidden="1"/>
    </xf>
    <xf numFmtId="0" fontId="66" fillId="26" borderId="10" xfId="38" applyFont="1" applyFill="1" applyBorder="1" applyAlignment="1" applyProtection="1">
      <alignment horizontal="center" vertical="center" wrapText="1"/>
      <protection hidden="1"/>
    </xf>
    <xf numFmtId="0" fontId="47" fillId="26" borderId="10" xfId="38" applyFont="1" applyFill="1" applyBorder="1" applyAlignment="1" applyProtection="1">
      <alignment horizontal="center" vertical="center"/>
      <protection hidden="1"/>
    </xf>
    <xf numFmtId="1" fontId="47" fillId="26" borderId="10" xfId="38" applyNumberFormat="1" applyFont="1" applyFill="1" applyBorder="1" applyAlignment="1" applyProtection="1">
      <alignment horizontal="center" vertical="center" wrapText="1"/>
      <protection hidden="1"/>
    </xf>
    <xf numFmtId="0" fontId="0" fillId="26" borderId="0" xfId="0" applyFill="1" applyAlignment="1" applyProtection="1">
      <alignment wrapText="1"/>
      <protection hidden="1"/>
    </xf>
    <xf numFmtId="0" fontId="137" fillId="26" borderId="0" xfId="0" applyFont="1" applyFill="1" applyBorder="1" applyAlignment="1" applyProtection="1">
      <alignment horizontal="center" vertical="top" wrapText="1"/>
    </xf>
    <xf numFmtId="0" fontId="140" fillId="26" borderId="0" xfId="0" applyFont="1" applyFill="1" applyAlignment="1" applyProtection="1">
      <alignment wrapText="1"/>
    </xf>
    <xf numFmtId="0" fontId="14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40" fillId="26" borderId="0" xfId="0" applyFont="1" applyFill="1" applyBorder="1" applyAlignment="1" applyProtection="1">
      <alignment wrapText="1"/>
    </xf>
    <xf numFmtId="0" fontId="135" fillId="26" borderId="0" xfId="0" applyFont="1" applyFill="1" applyBorder="1" applyAlignment="1" applyProtection="1">
      <alignment wrapText="1"/>
    </xf>
    <xf numFmtId="9" fontId="135" fillId="26" borderId="0" xfId="0" applyNumberFormat="1" applyFont="1" applyFill="1" applyBorder="1" applyAlignment="1" applyProtection="1">
      <alignment wrapText="1"/>
    </xf>
    <xf numFmtId="16" fontId="135" fillId="26" borderId="0" xfId="0" applyNumberFormat="1" applyFont="1" applyFill="1" applyBorder="1" applyAlignment="1" applyProtection="1">
      <alignment wrapText="1"/>
    </xf>
    <xf numFmtId="0" fontId="135" fillId="0" borderId="0" xfId="0" applyFont="1" applyAlignment="1" applyProtection="1">
      <alignment wrapText="1"/>
    </xf>
    <xf numFmtId="0" fontId="0" fillId="26" borderId="0" xfId="0" applyFill="1" applyBorder="1" applyAlignment="1" applyProtection="1">
      <alignment wrapText="1"/>
    </xf>
    <xf numFmtId="0" fontId="0" fillId="26" borderId="0" xfId="0" applyFill="1" applyAlignment="1" applyProtection="1">
      <alignment wrapText="1"/>
    </xf>
    <xf numFmtId="0" fontId="0" fillId="26" borderId="11" xfId="0" applyFill="1" applyBorder="1" applyAlignment="1" applyProtection="1">
      <alignment wrapText="1"/>
    </xf>
    <xf numFmtId="0" fontId="118" fillId="32" borderId="54" xfId="0" applyFont="1" applyFill="1" applyBorder="1" applyAlignment="1" applyProtection="1">
      <alignment horizontal="left" vertical="center" wrapText="1"/>
      <protection locked="0"/>
    </xf>
    <xf numFmtId="169" fontId="118" fillId="32" borderId="54" xfId="0" applyNumberFormat="1" applyFont="1" applyFill="1" applyBorder="1" applyAlignment="1" applyProtection="1">
      <alignment horizontal="left" vertical="center" wrapText="1"/>
      <protection locked="0"/>
    </xf>
    <xf numFmtId="9" fontId="118" fillId="32" borderId="54" xfId="0" applyNumberFormat="1" applyFont="1" applyFill="1" applyBorder="1" applyAlignment="1" applyProtection="1">
      <alignment horizontal="left" vertical="center" wrapText="1"/>
      <protection locked="0"/>
    </xf>
    <xf numFmtId="16" fontId="118" fillId="32" borderId="54" xfId="0" applyNumberFormat="1" applyFont="1" applyFill="1" applyBorder="1" applyAlignment="1" applyProtection="1">
      <alignment horizontal="left" vertical="center" wrapText="1"/>
      <protection locked="0"/>
    </xf>
    <xf numFmtId="0" fontId="118" fillId="32" borderId="49" xfId="0" applyFont="1" applyFill="1" applyBorder="1" applyAlignment="1" applyProtection="1">
      <alignment horizontal="left" vertical="center" wrapText="1"/>
      <protection locked="0"/>
    </xf>
    <xf numFmtId="0" fontId="119" fillId="27" borderId="54" xfId="0" applyFont="1" applyFill="1" applyBorder="1" applyAlignment="1" applyProtection="1">
      <alignment vertical="top" wrapText="1"/>
      <protection hidden="1"/>
    </xf>
    <xf numFmtId="0" fontId="119" fillId="27" borderId="55" xfId="0" applyFont="1" applyFill="1" applyBorder="1" applyAlignment="1" applyProtection="1">
      <alignment vertical="top" wrapText="1"/>
      <protection hidden="1"/>
    </xf>
    <xf numFmtId="0" fontId="119" fillId="27" borderId="56" xfId="0" applyFont="1" applyFill="1" applyBorder="1" applyAlignment="1" applyProtection="1">
      <alignment vertical="top" wrapText="1"/>
      <protection hidden="1"/>
    </xf>
    <xf numFmtId="0" fontId="141" fillId="27" borderId="55" xfId="49" applyFill="1" applyBorder="1" applyAlignment="1" applyProtection="1">
      <alignment vertical="center" wrapText="1"/>
      <protection hidden="1"/>
    </xf>
    <xf numFmtId="0" fontId="118" fillId="31" borderId="10" xfId="0" applyFont="1" applyFill="1" applyBorder="1" applyAlignment="1">
      <alignment horizontal="left"/>
    </xf>
    <xf numFmtId="0" fontId="130" fillId="31" borderId="10" xfId="0" applyFont="1" applyFill="1" applyBorder="1" applyAlignment="1">
      <alignment horizontal="left"/>
    </xf>
    <xf numFmtId="0" fontId="130" fillId="27" borderId="10" xfId="0" applyFont="1" applyFill="1" applyBorder="1" applyAlignment="1">
      <alignment horizontal="left"/>
    </xf>
    <xf numFmtId="0" fontId="131" fillId="26" borderId="10" xfId="0" applyFont="1" applyFill="1" applyBorder="1" applyAlignment="1">
      <alignment horizontal="center"/>
    </xf>
    <xf numFmtId="0" fontId="126" fillId="26" borderId="0" xfId="0" applyFont="1" applyFill="1" applyAlignment="1">
      <alignment vertical="top"/>
    </xf>
    <xf numFmtId="0" fontId="129" fillId="24" borderId="10" xfId="0" applyFont="1" applyFill="1" applyBorder="1" applyAlignment="1">
      <alignment horizontal="center" vertical="top" wrapText="1"/>
    </xf>
    <xf numFmtId="0" fontId="129" fillId="24" borderId="10" xfId="0" applyFont="1" applyFill="1" applyBorder="1" applyAlignment="1">
      <alignment horizontal="center" vertical="top"/>
    </xf>
    <xf numFmtId="0" fontId="132" fillId="35" borderId="0" xfId="0" applyFont="1" applyFill="1" applyAlignment="1">
      <alignment horizontal="center" vertical="center"/>
    </xf>
    <xf numFmtId="0" fontId="133" fillId="35" borderId="0" xfId="0" applyFont="1" applyFill="1" applyAlignment="1">
      <alignment horizontal="center" vertical="center"/>
    </xf>
    <xf numFmtId="0" fontId="137" fillId="27" borderId="10" xfId="0" applyFont="1" applyFill="1" applyBorder="1" applyAlignment="1" applyProtection="1">
      <alignment horizontal="center" vertical="top" wrapText="1"/>
      <protection hidden="1"/>
    </xf>
    <xf numFmtId="0" fontId="119" fillId="29" borderId="54" xfId="0" applyFont="1" applyFill="1" applyBorder="1" applyAlignment="1" applyProtection="1">
      <alignment horizontal="center" vertical="center" wrapText="1"/>
      <protection hidden="1"/>
    </xf>
    <xf numFmtId="0" fontId="119" fillId="29" borderId="55" xfId="0" applyFont="1" applyFill="1" applyBorder="1" applyAlignment="1" applyProtection="1">
      <alignment horizontal="center" vertical="center" wrapText="1"/>
      <protection hidden="1"/>
    </xf>
    <xf numFmtId="0" fontId="136" fillId="31" borderId="49" xfId="0" applyFont="1" applyFill="1" applyBorder="1" applyAlignment="1" applyProtection="1">
      <alignment horizontal="center" wrapText="1"/>
      <protection hidden="1"/>
    </xf>
    <xf numFmtId="0" fontId="136" fillId="31" borderId="54" xfId="0" applyFont="1" applyFill="1" applyBorder="1" applyAlignment="1" applyProtection="1">
      <alignment horizontal="center" wrapText="1"/>
      <protection hidden="1"/>
    </xf>
    <xf numFmtId="0" fontId="124" fillId="27" borderId="49" xfId="0" applyFont="1" applyFill="1" applyBorder="1" applyAlignment="1" applyProtection="1">
      <alignment horizontal="center" wrapText="1"/>
      <protection hidden="1"/>
    </xf>
    <xf numFmtId="0" fontId="124" fillId="27" borderId="54" xfId="0" applyFont="1" applyFill="1" applyBorder="1" applyAlignment="1" applyProtection="1">
      <alignment horizontal="center" wrapText="1"/>
      <protection hidden="1"/>
    </xf>
    <xf numFmtId="0" fontId="118" fillId="24" borderId="49" xfId="0" applyFont="1" applyFill="1" applyBorder="1" applyAlignment="1" applyProtection="1">
      <alignment horizontal="left" vertical="center" wrapText="1"/>
      <protection locked="0" hidden="1"/>
    </xf>
    <xf numFmtId="0" fontId="118" fillId="24" borderId="54" xfId="0" applyFont="1" applyFill="1" applyBorder="1" applyAlignment="1" applyProtection="1">
      <alignment horizontal="left" vertical="center" wrapText="1"/>
      <protection locked="0" hidden="1"/>
    </xf>
    <xf numFmtId="0" fontId="122" fillId="26" borderId="0" xfId="1" applyNumberFormat="1" applyFont="1" applyFill="1" applyBorder="1" applyAlignment="1" applyProtection="1">
      <alignment horizontal="center" vertical="top"/>
      <protection hidden="1"/>
    </xf>
    <xf numFmtId="0" fontId="70" fillId="26" borderId="42" xfId="1" applyNumberFormat="1" applyFont="1" applyFill="1" applyBorder="1" applyAlignment="1" applyProtection="1">
      <alignment horizontal="center" vertical="center"/>
      <protection hidden="1"/>
    </xf>
    <xf numFmtId="1" fontId="68" fillId="26" borderId="42" xfId="1" applyNumberFormat="1" applyFont="1" applyFill="1" applyBorder="1" applyAlignment="1" applyProtection="1">
      <alignment horizontal="left" vertical="center"/>
      <protection hidden="1"/>
    </xf>
    <xf numFmtId="0" fontId="68" fillId="26" borderId="0" xfId="1" applyNumberFormat="1" applyFont="1" applyFill="1" applyBorder="1" applyAlignment="1" applyProtection="1">
      <alignment horizontal="left" vertical="center" indent="1"/>
      <protection hidden="1"/>
    </xf>
    <xf numFmtId="0" fontId="109" fillId="26" borderId="0" xfId="1" applyNumberFormat="1" applyFont="1" applyFill="1" applyBorder="1" applyAlignment="1" applyProtection="1">
      <alignment horizontal="center" vertical="top"/>
      <protection hidden="1"/>
    </xf>
    <xf numFmtId="0" fontId="110" fillId="26" borderId="0" xfId="1" applyNumberFormat="1" applyFont="1" applyFill="1" applyBorder="1" applyAlignment="1" applyProtection="1">
      <alignment horizontal="center" vertical="center"/>
      <protection hidden="1"/>
    </xf>
    <xf numFmtId="1" fontId="68" fillId="26" borderId="0" xfId="1" applyNumberFormat="1" applyFont="1" applyFill="1" applyBorder="1" applyAlignment="1" applyProtection="1">
      <alignment horizontal="left" vertical="center"/>
      <protection hidden="1"/>
    </xf>
    <xf numFmtId="0" fontId="70" fillId="26" borderId="0" xfId="1" applyNumberFormat="1" applyFont="1" applyFill="1" applyBorder="1" applyAlignment="1" applyProtection="1">
      <alignment horizontal="center" vertical="center"/>
      <protection hidden="1"/>
    </xf>
    <xf numFmtId="0" fontId="102" fillId="26" borderId="0" xfId="1" applyNumberFormat="1" applyFont="1" applyFill="1" applyBorder="1" applyAlignment="1" applyProtection="1">
      <alignment horizontal="left" vertical="center"/>
      <protection hidden="1"/>
    </xf>
    <xf numFmtId="0" fontId="68" fillId="26" borderId="42" xfId="1" applyNumberFormat="1" applyFont="1" applyFill="1" applyBorder="1" applyAlignment="1" applyProtection="1">
      <alignment horizontal="left" vertical="center"/>
      <protection hidden="1"/>
    </xf>
    <xf numFmtId="0" fontId="68" fillId="26" borderId="0" xfId="1" applyNumberFormat="1" applyFont="1" applyFill="1" applyBorder="1" applyAlignment="1" applyProtection="1">
      <alignment horizontal="left" vertical="center"/>
      <protection hidden="1"/>
    </xf>
    <xf numFmtId="0" fontId="70" fillId="26" borderId="42" xfId="1" applyNumberFormat="1" applyFont="1" applyFill="1" applyBorder="1" applyAlignment="1" applyProtection="1">
      <alignment horizontal="left" vertical="center" indent="1"/>
      <protection hidden="1"/>
    </xf>
    <xf numFmtId="0" fontId="82" fillId="24" borderId="10" xfId="0" applyFont="1" applyFill="1" applyBorder="1" applyAlignment="1" applyProtection="1">
      <alignment horizontal="center"/>
      <protection hidden="1"/>
    </xf>
    <xf numFmtId="0" fontId="83" fillId="27" borderId="10" xfId="0" applyFont="1" applyFill="1" applyBorder="1" applyAlignment="1" applyProtection="1">
      <alignment horizontal="center" vertical="center"/>
      <protection hidden="1"/>
    </xf>
    <xf numFmtId="0" fontId="47" fillId="0" borderId="12" xfId="38" applyFont="1" applyBorder="1" applyAlignment="1" applyProtection="1">
      <alignment horizontal="center" vertical="center" wrapText="1"/>
      <protection hidden="1"/>
    </xf>
    <xf numFmtId="0" fontId="47" fillId="0" borderId="14" xfId="38" applyFont="1" applyBorder="1" applyAlignment="1" applyProtection="1">
      <alignment horizontal="center" vertical="center" wrapText="1"/>
      <protection hidden="1"/>
    </xf>
    <xf numFmtId="167" fontId="45" fillId="0" borderId="12" xfId="48" applyNumberFormat="1" applyFont="1" applyBorder="1" applyAlignment="1" applyProtection="1">
      <alignment horizontal="left" vertical="center" wrapText="1"/>
      <protection hidden="1"/>
    </xf>
    <xf numFmtId="167" fontId="45" fillId="0" borderId="26" xfId="48" applyNumberFormat="1" applyFont="1" applyBorder="1" applyAlignment="1" applyProtection="1">
      <alignment horizontal="left" vertical="center" wrapText="1"/>
      <protection hidden="1"/>
    </xf>
    <xf numFmtId="0" fontId="116" fillId="0" borderId="51" xfId="38" applyFont="1" applyBorder="1" applyAlignment="1" applyProtection="1">
      <alignment horizontal="right" vertical="center"/>
      <protection hidden="1"/>
    </xf>
    <xf numFmtId="0" fontId="116" fillId="0" borderId="52" xfId="38" applyFont="1" applyBorder="1" applyAlignment="1" applyProtection="1">
      <alignment horizontal="right" vertical="center"/>
      <protection hidden="1"/>
    </xf>
    <xf numFmtId="0" fontId="116" fillId="0" borderId="53" xfId="38" applyFont="1" applyBorder="1" applyAlignment="1" applyProtection="1">
      <alignment horizontal="right" vertical="center"/>
      <protection hidden="1"/>
    </xf>
    <xf numFmtId="167" fontId="38" fillId="0" borderId="48" xfId="48" applyNumberFormat="1" applyFont="1" applyBorder="1" applyAlignment="1" applyProtection="1">
      <alignment horizontal="center" vertical="center" wrapText="1"/>
      <protection hidden="1"/>
    </xf>
    <xf numFmtId="167" fontId="38" fillId="0" borderId="39" xfId="48" applyNumberFormat="1" applyFont="1" applyBorder="1" applyAlignment="1" applyProtection="1">
      <alignment horizontal="center" vertical="center" wrapText="1"/>
      <protection hidden="1"/>
    </xf>
    <xf numFmtId="0" fontId="93" fillId="0" borderId="0" xfId="38" applyFont="1" applyFill="1" applyBorder="1" applyAlignment="1" applyProtection="1">
      <alignment horizontal="center" vertical="center" wrapText="1"/>
      <protection hidden="1"/>
    </xf>
    <xf numFmtId="0" fontId="94" fillId="0" borderId="0" xfId="38" applyFont="1" applyFill="1" applyAlignment="1" applyProtection="1">
      <alignment horizontal="center"/>
      <protection hidden="1"/>
    </xf>
    <xf numFmtId="0" fontId="114" fillId="0" borderId="12" xfId="38" applyFont="1" applyBorder="1" applyAlignment="1" applyProtection="1">
      <alignment horizontal="left" vertical="center"/>
      <protection hidden="1"/>
    </xf>
    <xf numFmtId="0" fontId="114" fillId="0" borderId="13" xfId="38" applyFont="1" applyBorder="1" applyAlignment="1" applyProtection="1">
      <alignment horizontal="left" vertical="center"/>
      <protection hidden="1"/>
    </xf>
    <xf numFmtId="0" fontId="114" fillId="0" borderId="14" xfId="38" applyFont="1" applyBorder="1" applyAlignment="1" applyProtection="1">
      <alignment horizontal="left" vertical="center"/>
      <protection hidden="1"/>
    </xf>
    <xf numFmtId="167" fontId="104" fillId="0" borderId="12" xfId="48" applyNumberFormat="1" applyFont="1" applyBorder="1" applyAlignment="1" applyProtection="1">
      <alignment horizontal="center" vertical="center"/>
      <protection hidden="1"/>
    </xf>
    <xf numFmtId="167" fontId="104" fillId="0" borderId="26" xfId="48" applyNumberFormat="1" applyFont="1" applyBorder="1" applyAlignment="1" applyProtection="1">
      <alignment horizontal="center" vertical="center"/>
      <protection hidden="1"/>
    </xf>
    <xf numFmtId="0" fontId="85" fillId="0" borderId="23" xfId="38" applyFont="1" applyBorder="1" applyAlignment="1" applyProtection="1">
      <alignment horizontal="center" vertical="top"/>
      <protection hidden="1"/>
    </xf>
    <xf numFmtId="0" fontId="85" fillId="0" borderId="25" xfId="38" applyFont="1" applyBorder="1" applyAlignment="1" applyProtection="1">
      <alignment horizontal="center" vertical="top"/>
      <protection hidden="1"/>
    </xf>
    <xf numFmtId="0" fontId="76" fillId="0" borderId="17" xfId="38" applyFont="1" applyBorder="1" applyAlignment="1" applyProtection="1">
      <alignment horizontal="center" vertical="center" wrapText="1"/>
      <protection hidden="1"/>
    </xf>
    <xf numFmtId="0" fontId="76" fillId="0" borderId="19" xfId="38" applyFont="1" applyBorder="1" applyAlignment="1" applyProtection="1">
      <alignment horizontal="center" vertical="center" wrapText="1"/>
      <protection hidden="1"/>
    </xf>
    <xf numFmtId="0" fontId="76" fillId="0" borderId="11" xfId="38" applyFont="1" applyBorder="1" applyAlignment="1" applyProtection="1">
      <alignment horizontal="center" vertical="center" wrapText="1"/>
      <protection hidden="1"/>
    </xf>
    <xf numFmtId="0" fontId="76" fillId="0" borderId="20" xfId="38" applyFont="1" applyBorder="1" applyAlignment="1" applyProtection="1">
      <alignment horizontal="center" vertical="center" wrapText="1"/>
      <protection hidden="1"/>
    </xf>
    <xf numFmtId="0" fontId="89" fillId="0" borderId="10" xfId="38" applyFont="1" applyBorder="1" applyAlignment="1" applyProtection="1">
      <alignment horizontal="center" vertical="center" wrapText="1"/>
      <protection hidden="1"/>
    </xf>
    <xf numFmtId="0" fontId="89" fillId="0" borderId="12" xfId="38" applyFont="1" applyBorder="1" applyAlignment="1" applyProtection="1">
      <alignment horizontal="center" vertical="center" wrapText="1"/>
      <protection hidden="1"/>
    </xf>
    <xf numFmtId="0" fontId="89" fillId="0" borderId="14" xfId="38" applyFont="1" applyBorder="1" applyAlignment="1" applyProtection="1">
      <alignment horizontal="center" vertical="center" wrapText="1"/>
      <protection hidden="1"/>
    </xf>
    <xf numFmtId="0" fontId="97" fillId="0" borderId="12" xfId="38" applyFont="1" applyBorder="1" applyAlignment="1" applyProtection="1">
      <alignment horizontal="center" vertical="center" wrapText="1"/>
      <protection hidden="1"/>
    </xf>
    <xf numFmtId="0" fontId="97" fillId="0" borderId="26" xfId="38" applyFont="1" applyBorder="1" applyAlignment="1" applyProtection="1">
      <alignment horizontal="center" vertical="center" wrapText="1"/>
      <protection hidden="1"/>
    </xf>
    <xf numFmtId="0" fontId="47" fillId="0" borderId="10" xfId="38" applyFont="1" applyBorder="1" applyAlignment="1" applyProtection="1">
      <alignment horizontal="center" vertical="center" wrapText="1"/>
      <protection hidden="1"/>
    </xf>
    <xf numFmtId="2" fontId="72" fillId="0" borderId="12" xfId="0" applyNumberFormat="1" applyFont="1" applyBorder="1" applyAlignment="1" applyProtection="1">
      <alignment horizontal="left" vertical="center"/>
      <protection hidden="1"/>
    </xf>
    <xf numFmtId="2" fontId="72" fillId="0" borderId="13" xfId="0" applyNumberFormat="1" applyFont="1" applyBorder="1" applyAlignment="1" applyProtection="1">
      <alignment horizontal="left" vertical="center"/>
      <protection hidden="1"/>
    </xf>
    <xf numFmtId="2" fontId="72" fillId="0" borderId="14" xfId="0" applyNumberFormat="1" applyFont="1" applyBorder="1" applyAlignment="1" applyProtection="1">
      <alignment horizontal="left" vertical="center"/>
      <protection hidden="1"/>
    </xf>
    <xf numFmtId="167" fontId="26" fillId="0" borderId="12" xfId="48" applyNumberFormat="1" applyFont="1" applyBorder="1" applyAlignment="1" applyProtection="1">
      <alignment horizontal="center" vertical="center"/>
      <protection hidden="1"/>
    </xf>
    <xf numFmtId="167" fontId="26" fillId="0" borderId="26" xfId="48" applyNumberFormat="1" applyFont="1" applyBorder="1" applyAlignment="1" applyProtection="1">
      <alignment horizontal="center" vertical="center"/>
      <protection hidden="1"/>
    </xf>
    <xf numFmtId="2" fontId="113" fillId="0" borderId="12" xfId="0" applyNumberFormat="1" applyFont="1" applyBorder="1" applyAlignment="1" applyProtection="1">
      <alignment horizontal="right" vertical="center"/>
      <protection hidden="1"/>
    </xf>
    <xf numFmtId="2" fontId="113" fillId="0" borderId="13" xfId="0" applyNumberFormat="1" applyFont="1" applyBorder="1" applyAlignment="1" applyProtection="1">
      <alignment horizontal="right" vertical="center"/>
      <protection hidden="1"/>
    </xf>
    <xf numFmtId="2" fontId="113" fillId="0" borderId="14" xfId="0" applyNumberFormat="1" applyFont="1" applyBorder="1" applyAlignment="1" applyProtection="1">
      <alignment horizontal="right" vertical="center"/>
      <protection hidden="1"/>
    </xf>
    <xf numFmtId="0" fontId="46" fillId="0" borderId="12" xfId="38" applyFont="1" applyBorder="1" applyAlignment="1" applyProtection="1">
      <alignment horizontal="left" vertical="center"/>
      <protection hidden="1"/>
    </xf>
    <xf numFmtId="0" fontId="46" fillId="0" borderId="13" xfId="38" applyFont="1" applyBorder="1" applyAlignment="1" applyProtection="1">
      <alignment horizontal="left" vertical="center"/>
      <protection hidden="1"/>
    </xf>
    <xf numFmtId="0" fontId="46" fillId="0" borderId="14" xfId="38" applyFont="1" applyBorder="1" applyAlignment="1" applyProtection="1">
      <alignment horizontal="left" vertical="center"/>
      <protection hidden="1"/>
    </xf>
    <xf numFmtId="2" fontId="112" fillId="0" borderId="12" xfId="0" applyNumberFormat="1" applyFont="1" applyBorder="1" applyAlignment="1" applyProtection="1">
      <alignment horizontal="left" vertical="center"/>
      <protection hidden="1"/>
    </xf>
    <xf numFmtId="2" fontId="112" fillId="0" borderId="13" xfId="0" applyNumberFormat="1" applyFont="1" applyBorder="1" applyAlignment="1" applyProtection="1">
      <alignment horizontal="left" vertical="center"/>
      <protection hidden="1"/>
    </xf>
    <xf numFmtId="2" fontId="112" fillId="0" borderId="14" xfId="0" applyNumberFormat="1" applyFont="1" applyBorder="1" applyAlignment="1" applyProtection="1">
      <alignment horizontal="left" vertical="center"/>
      <protection hidden="1"/>
    </xf>
    <xf numFmtId="2" fontId="72" fillId="0" borderId="12" xfId="0" applyNumberFormat="1" applyFont="1" applyBorder="1" applyAlignment="1" applyProtection="1">
      <alignment horizontal="left" vertical="top"/>
      <protection hidden="1"/>
    </xf>
    <xf numFmtId="2" fontId="72" fillId="0" borderId="13" xfId="0" applyNumberFormat="1" applyFont="1" applyBorder="1" applyAlignment="1" applyProtection="1">
      <alignment horizontal="left" vertical="top"/>
      <protection hidden="1"/>
    </xf>
    <xf numFmtId="2" fontId="72" fillId="0" borderId="14" xfId="0" applyNumberFormat="1" applyFont="1" applyBorder="1" applyAlignment="1" applyProtection="1">
      <alignment horizontal="left" vertical="top"/>
      <protection hidden="1"/>
    </xf>
    <xf numFmtId="0" fontId="52" fillId="0" borderId="12" xfId="38" applyFont="1" applyBorder="1" applyAlignment="1" applyProtection="1">
      <alignment horizontal="center" vertical="center"/>
      <protection hidden="1"/>
    </xf>
    <xf numFmtId="0" fontId="52" fillId="0" borderId="13" xfId="38" applyFont="1" applyBorder="1" applyAlignment="1" applyProtection="1">
      <alignment horizontal="center" vertical="center"/>
      <protection hidden="1"/>
    </xf>
    <xf numFmtId="0" fontId="52" fillId="0" borderId="14" xfId="38" applyFont="1" applyBorder="1" applyAlignment="1" applyProtection="1">
      <alignment horizontal="center" vertical="center"/>
      <protection hidden="1"/>
    </xf>
    <xf numFmtId="9" fontId="52" fillId="0" borderId="10" xfId="38" applyNumberFormat="1" applyFont="1" applyBorder="1" applyAlignment="1" applyProtection="1">
      <alignment horizontal="center" vertical="center"/>
      <protection hidden="1"/>
    </xf>
    <xf numFmtId="0" fontId="52" fillId="0" borderId="10" xfId="38" applyFont="1" applyBorder="1" applyAlignment="1" applyProtection="1">
      <alignment horizontal="center" vertical="center"/>
      <protection hidden="1"/>
    </xf>
    <xf numFmtId="167" fontId="57" fillId="0" borderId="12" xfId="48" applyNumberFormat="1" applyFont="1" applyBorder="1" applyAlignment="1" applyProtection="1">
      <alignment horizontal="center" vertical="center"/>
      <protection hidden="1"/>
    </xf>
    <xf numFmtId="167" fontId="57" fillId="0" borderId="26" xfId="48" applyNumberFormat="1" applyFont="1" applyBorder="1" applyAlignment="1" applyProtection="1">
      <alignment horizontal="center" vertical="center"/>
      <protection hidden="1"/>
    </xf>
    <xf numFmtId="0" fontId="90" fillId="0" borderId="12" xfId="38" applyFont="1" applyBorder="1" applyAlignment="1" applyProtection="1">
      <alignment horizontal="center" vertical="center"/>
      <protection hidden="1"/>
    </xf>
    <xf numFmtId="0" fontId="90" fillId="0" borderId="13" xfId="38" applyFont="1" applyBorder="1" applyAlignment="1" applyProtection="1">
      <alignment horizontal="center" vertical="center"/>
      <protection hidden="1"/>
    </xf>
    <xf numFmtId="0" fontId="90" fillId="0" borderId="14" xfId="38" applyFont="1" applyBorder="1" applyAlignment="1" applyProtection="1">
      <alignment horizontal="center" vertical="center"/>
      <protection hidden="1"/>
    </xf>
    <xf numFmtId="0" fontId="85" fillId="0" borderId="24" xfId="38" applyFont="1" applyBorder="1" applyAlignment="1" applyProtection="1">
      <alignment horizontal="center" vertical="top"/>
      <protection hidden="1"/>
    </xf>
    <xf numFmtId="0" fontId="46" fillId="0" borderId="26" xfId="38" applyFont="1" applyBorder="1" applyAlignment="1" applyProtection="1">
      <alignment horizontal="left" vertical="center"/>
      <protection hidden="1"/>
    </xf>
    <xf numFmtId="0" fontId="66" fillId="0" borderId="10" xfId="38" applyFont="1" applyBorder="1" applyAlignment="1" applyProtection="1">
      <alignment horizontal="center" vertical="center"/>
      <protection hidden="1"/>
    </xf>
    <xf numFmtId="0" fontId="87" fillId="0" borderId="12" xfId="38" applyFont="1" applyBorder="1" applyAlignment="1" applyProtection="1">
      <alignment horizontal="center" vertical="center"/>
      <protection hidden="1"/>
    </xf>
    <xf numFmtId="0" fontId="87" fillId="0" borderId="13" xfId="38" applyFont="1" applyBorder="1" applyAlignment="1" applyProtection="1">
      <alignment horizontal="center" vertical="center"/>
      <protection hidden="1"/>
    </xf>
    <xf numFmtId="0" fontId="87" fillId="0" borderId="14" xfId="38" applyFont="1" applyBorder="1" applyAlignment="1" applyProtection="1">
      <alignment horizontal="center" vertical="center"/>
      <protection hidden="1"/>
    </xf>
    <xf numFmtId="0" fontId="88" fillId="0" borderId="12" xfId="38" applyFont="1" applyBorder="1" applyAlignment="1" applyProtection="1">
      <alignment horizontal="center" vertical="center"/>
      <protection hidden="1"/>
    </xf>
    <xf numFmtId="0" fontId="88" fillId="0" borderId="13" xfId="38" applyFont="1" applyBorder="1" applyAlignment="1" applyProtection="1">
      <alignment horizontal="center" vertical="center"/>
      <protection hidden="1"/>
    </xf>
    <xf numFmtId="0" fontId="88" fillId="0" borderId="14" xfId="38" applyFont="1" applyBorder="1" applyAlignment="1" applyProtection="1">
      <alignment horizontal="center" vertical="center"/>
      <protection hidden="1"/>
    </xf>
    <xf numFmtId="0" fontId="89" fillId="0" borderId="12" xfId="38" applyFont="1" applyBorder="1" applyAlignment="1" applyProtection="1">
      <alignment horizontal="center" vertical="center"/>
      <protection hidden="1"/>
    </xf>
    <xf numFmtId="0" fontId="89" fillId="0" borderId="26" xfId="38" applyFont="1" applyBorder="1" applyAlignment="1" applyProtection="1">
      <alignment horizontal="center" vertical="center"/>
      <protection hidden="1"/>
    </xf>
    <xf numFmtId="0" fontId="54" fillId="0" borderId="12" xfId="38" applyFont="1" applyBorder="1" applyAlignment="1" applyProtection="1">
      <alignment horizontal="right" vertical="center"/>
      <protection hidden="1"/>
    </xf>
    <xf numFmtId="0" fontId="54" fillId="0" borderId="13" xfId="38" applyFont="1" applyBorder="1" applyAlignment="1" applyProtection="1">
      <alignment horizontal="right" vertical="center"/>
      <protection hidden="1"/>
    </xf>
    <xf numFmtId="0" fontId="54" fillId="0" borderId="14" xfId="38" applyFont="1" applyBorder="1" applyAlignment="1" applyProtection="1">
      <alignment horizontal="right" vertical="center"/>
      <protection hidden="1"/>
    </xf>
    <xf numFmtId="167" fontId="47" fillId="0" borderId="12" xfId="48" applyNumberFormat="1" applyFont="1" applyBorder="1" applyAlignment="1" applyProtection="1">
      <alignment horizontal="center" vertical="center"/>
      <protection hidden="1"/>
    </xf>
    <xf numFmtId="167" fontId="47" fillId="0" borderId="26" xfId="48" applyNumberFormat="1" applyFont="1" applyBorder="1" applyAlignment="1" applyProtection="1">
      <alignment horizontal="center" vertical="center"/>
      <protection hidden="1"/>
    </xf>
    <xf numFmtId="0" fontId="113" fillId="0" borderId="12" xfId="38" applyFont="1" applyBorder="1" applyAlignment="1" applyProtection="1">
      <alignment horizontal="left" vertical="center"/>
      <protection hidden="1"/>
    </xf>
    <xf numFmtId="0" fontId="113" fillId="0" borderId="13" xfId="38" applyFont="1" applyBorder="1" applyAlignment="1" applyProtection="1">
      <alignment horizontal="left" vertical="center"/>
      <protection hidden="1"/>
    </xf>
    <xf numFmtId="0" fontId="113" fillId="0" borderId="14" xfId="38" applyFont="1" applyBorder="1" applyAlignment="1" applyProtection="1">
      <alignment horizontal="left" vertical="center"/>
      <protection hidden="1"/>
    </xf>
    <xf numFmtId="167" fontId="117" fillId="0" borderId="12" xfId="48" applyNumberFormat="1" applyFont="1" applyBorder="1" applyAlignment="1" applyProtection="1">
      <alignment horizontal="center" vertical="center"/>
      <protection hidden="1"/>
    </xf>
    <xf numFmtId="167" fontId="117" fillId="0" borderId="26" xfId="48" applyNumberFormat="1" applyFont="1" applyBorder="1" applyAlignment="1" applyProtection="1">
      <alignment horizontal="center" vertical="center"/>
      <protection hidden="1"/>
    </xf>
    <xf numFmtId="0" fontId="54" fillId="0" borderId="12" xfId="38" applyFont="1" applyBorder="1" applyAlignment="1" applyProtection="1">
      <alignment horizontal="right" indent="1"/>
      <protection hidden="1"/>
    </xf>
    <xf numFmtId="0" fontId="54" fillId="0" borderId="13" xfId="38" applyFont="1" applyBorder="1" applyAlignment="1" applyProtection="1">
      <alignment horizontal="right" indent="1"/>
      <protection hidden="1"/>
    </xf>
    <xf numFmtId="0" fontId="54" fillId="0" borderId="14" xfId="38" applyFont="1" applyBorder="1" applyAlignment="1" applyProtection="1">
      <alignment horizontal="right" indent="1"/>
      <protection hidden="1"/>
    </xf>
    <xf numFmtId="167" fontId="45" fillId="0" borderId="12" xfId="48" applyNumberFormat="1" applyFont="1" applyBorder="1" applyAlignment="1" applyProtection="1">
      <alignment horizontal="center" vertical="center"/>
      <protection hidden="1"/>
    </xf>
    <xf numFmtId="167" fontId="45" fillId="0" borderId="26" xfId="48" applyNumberFormat="1" applyFont="1" applyBorder="1" applyAlignment="1" applyProtection="1">
      <alignment horizontal="center" vertical="center"/>
      <protection hidden="1"/>
    </xf>
    <xf numFmtId="0" fontId="54" fillId="0" borderId="12" xfId="38" applyFont="1" applyBorder="1" applyAlignment="1" applyProtection="1">
      <alignment horizontal="left" vertical="center"/>
      <protection hidden="1"/>
    </xf>
    <xf numFmtId="0" fontId="54" fillId="0" borderId="13" xfId="38" applyFont="1" applyBorder="1" applyAlignment="1" applyProtection="1">
      <alignment horizontal="left" vertical="center"/>
      <protection hidden="1"/>
    </xf>
    <xf numFmtId="0" fontId="54" fillId="0" borderId="26" xfId="38" applyFont="1" applyBorder="1" applyAlignment="1" applyProtection="1">
      <alignment horizontal="left" vertical="center"/>
      <protection hidden="1"/>
    </xf>
    <xf numFmtId="0" fontId="71" fillId="0" borderId="12" xfId="38" applyFont="1" applyBorder="1" applyAlignment="1" applyProtection="1">
      <alignment horizontal="left" vertical="top"/>
      <protection hidden="1"/>
    </xf>
    <xf numFmtId="0" fontId="71" fillId="0" borderId="13" xfId="38" applyFont="1" applyBorder="1" applyAlignment="1" applyProtection="1">
      <alignment horizontal="left" vertical="top"/>
      <protection hidden="1"/>
    </xf>
    <xf numFmtId="0" fontId="71" fillId="0" borderId="14" xfId="38" applyFont="1" applyBorder="1" applyAlignment="1" applyProtection="1">
      <alignment horizontal="left" vertical="top"/>
      <protection hidden="1"/>
    </xf>
    <xf numFmtId="0" fontId="71" fillId="0" borderId="12" xfId="38" applyFont="1" applyBorder="1" applyAlignment="1" applyProtection="1">
      <alignment horizontal="left" vertical="center"/>
      <protection hidden="1"/>
    </xf>
    <xf numFmtId="0" fontId="71" fillId="0" borderId="13" xfId="38" applyFont="1" applyBorder="1" applyAlignment="1" applyProtection="1">
      <alignment horizontal="left" vertical="center"/>
      <protection hidden="1"/>
    </xf>
    <xf numFmtId="0" fontId="71" fillId="0" borderId="14" xfId="38" applyFont="1" applyBorder="1" applyAlignment="1" applyProtection="1">
      <alignment horizontal="left" vertical="center"/>
      <protection hidden="1"/>
    </xf>
    <xf numFmtId="0" fontId="74" fillId="0" borderId="12" xfId="38" applyFont="1" applyBorder="1" applyAlignment="1" applyProtection="1">
      <alignment horizontal="left" vertical="center"/>
      <protection hidden="1"/>
    </xf>
    <xf numFmtId="0" fontId="74" fillId="0" borderId="13" xfId="38" applyFont="1" applyBorder="1" applyAlignment="1" applyProtection="1">
      <alignment horizontal="left" vertical="center"/>
      <protection hidden="1"/>
    </xf>
    <xf numFmtId="0" fontId="74" fillId="0" borderId="14" xfId="38" applyFont="1" applyBorder="1" applyAlignment="1" applyProtection="1">
      <alignment horizontal="left" vertical="center"/>
      <protection hidden="1"/>
    </xf>
    <xf numFmtId="168" fontId="52" fillId="0" borderId="12" xfId="48" applyNumberFormat="1" applyFont="1" applyBorder="1" applyAlignment="1" applyProtection="1">
      <alignment horizontal="left" vertical="center"/>
      <protection hidden="1"/>
    </xf>
    <xf numFmtId="168" fontId="52" fillId="0" borderId="14" xfId="48" applyNumberFormat="1" applyFont="1" applyBorder="1" applyAlignment="1" applyProtection="1">
      <alignment horizontal="left" vertical="center"/>
      <protection hidden="1"/>
    </xf>
    <xf numFmtId="0" fontId="48" fillId="0" borderId="12" xfId="38" applyFont="1" applyBorder="1" applyAlignment="1" applyProtection="1">
      <alignment horizontal="left" vertical="center"/>
      <protection hidden="1"/>
    </xf>
    <xf numFmtId="0" fontId="48" fillId="0" borderId="13" xfId="38" applyFont="1" applyBorder="1" applyAlignment="1" applyProtection="1">
      <alignment horizontal="left" vertical="center"/>
      <protection hidden="1"/>
    </xf>
    <xf numFmtId="0" fontId="48" fillId="0" borderId="14" xfId="38" applyFont="1" applyBorder="1" applyAlignment="1" applyProtection="1">
      <alignment horizontal="left" vertical="center"/>
      <protection hidden="1"/>
    </xf>
    <xf numFmtId="168" fontId="52" fillId="0" borderId="12" xfId="48" applyNumberFormat="1" applyFont="1" applyBorder="1" applyAlignment="1" applyProtection="1">
      <alignment horizontal="center" vertical="center"/>
      <protection hidden="1"/>
    </xf>
    <xf numFmtId="168" fontId="52" fillId="0" borderId="14" xfId="48" applyNumberFormat="1" applyFont="1" applyBorder="1" applyAlignment="1" applyProtection="1">
      <alignment horizontal="center" vertical="center"/>
      <protection hidden="1"/>
    </xf>
    <xf numFmtId="0" fontId="48" fillId="0" borderId="12" xfId="38" applyFont="1" applyFill="1" applyBorder="1" applyAlignment="1" applyProtection="1">
      <alignment vertical="center"/>
      <protection hidden="1"/>
    </xf>
    <xf numFmtId="0" fontId="48" fillId="0" borderId="13" xfId="38" applyFont="1" applyFill="1" applyBorder="1" applyAlignment="1" applyProtection="1">
      <alignment vertical="center"/>
      <protection hidden="1"/>
    </xf>
    <xf numFmtId="0" fontId="48" fillId="0" borderId="14" xfId="38" applyFont="1" applyFill="1" applyBorder="1" applyAlignment="1" applyProtection="1">
      <alignment vertical="center"/>
      <protection hidden="1"/>
    </xf>
    <xf numFmtId="0" fontId="73" fillId="0" borderId="12" xfId="38" applyFont="1" applyBorder="1" applyAlignment="1" applyProtection="1">
      <alignment horizontal="right" vertical="center" indent="1"/>
      <protection hidden="1"/>
    </xf>
    <xf numFmtId="0" fontId="73" fillId="0" borderId="13" xfId="38" applyFont="1" applyBorder="1" applyAlignment="1" applyProtection="1">
      <alignment horizontal="right" vertical="center" indent="1"/>
      <protection hidden="1"/>
    </xf>
    <xf numFmtId="0" fontId="73" fillId="0" borderId="14" xfId="38" applyFont="1" applyBorder="1" applyAlignment="1" applyProtection="1">
      <alignment horizontal="right" vertical="center" indent="1"/>
      <protection hidden="1"/>
    </xf>
    <xf numFmtId="0" fontId="51" fillId="0" borderId="12" xfId="38" applyFont="1" applyBorder="1" applyAlignment="1" applyProtection="1">
      <alignment horizontal="left" vertical="top" wrapText="1"/>
      <protection hidden="1"/>
    </xf>
    <xf numFmtId="0" fontId="51" fillId="0" borderId="13" xfId="38" applyFont="1" applyBorder="1" applyAlignment="1" applyProtection="1">
      <alignment horizontal="left" vertical="top" wrapText="1"/>
      <protection hidden="1"/>
    </xf>
    <xf numFmtId="0" fontId="51" fillId="0" borderId="14" xfId="38" applyFont="1" applyBorder="1" applyAlignment="1" applyProtection="1">
      <alignment horizontal="left" vertical="top" wrapText="1"/>
      <protection hidden="1"/>
    </xf>
    <xf numFmtId="0" fontId="48" fillId="0" borderId="10" xfId="38" applyFont="1" applyBorder="1" applyAlignment="1" applyProtection="1">
      <alignment horizontal="left" vertical="center"/>
      <protection hidden="1"/>
    </xf>
    <xf numFmtId="0" fontId="46" fillId="0" borderId="12" xfId="38" applyFont="1" applyFill="1" applyBorder="1" applyAlignment="1" applyProtection="1">
      <alignment horizontal="right" vertical="center" indent="1"/>
      <protection hidden="1"/>
    </xf>
    <xf numFmtId="0" fontId="46" fillId="0" borderId="13" xfId="38" applyFont="1" applyFill="1" applyBorder="1" applyAlignment="1" applyProtection="1">
      <alignment horizontal="right" vertical="center" indent="1"/>
      <protection hidden="1"/>
    </xf>
    <xf numFmtId="0" fontId="46" fillId="0" borderId="14" xfId="38" applyFont="1" applyFill="1" applyBorder="1" applyAlignment="1" applyProtection="1">
      <alignment horizontal="right" vertical="center" indent="1"/>
      <protection hidden="1"/>
    </xf>
    <xf numFmtId="168" fontId="58" fillId="0" borderId="12" xfId="48" applyNumberFormat="1" applyFont="1" applyBorder="1" applyAlignment="1" applyProtection="1">
      <alignment horizontal="left" vertical="center"/>
      <protection hidden="1"/>
    </xf>
    <xf numFmtId="168" fontId="58" fillId="0" borderId="14" xfId="48" applyNumberFormat="1" applyFont="1" applyBorder="1" applyAlignment="1" applyProtection="1">
      <alignment horizontal="left" vertical="center"/>
      <protection hidden="1"/>
    </xf>
    <xf numFmtId="0" fontId="52" fillId="0" borderId="18" xfId="38" applyFont="1" applyBorder="1" applyAlignment="1" applyProtection="1">
      <alignment horizontal="center" vertical="center"/>
      <protection hidden="1"/>
    </xf>
    <xf numFmtId="0" fontId="52" fillId="0" borderId="17" xfId="38" applyFont="1" applyBorder="1" applyAlignment="1" applyProtection="1">
      <alignment horizontal="center" vertical="center"/>
      <protection hidden="1"/>
    </xf>
    <xf numFmtId="0" fontId="52" fillId="0" borderId="19" xfId="38" applyFont="1" applyBorder="1" applyAlignment="1" applyProtection="1">
      <alignment horizontal="center" vertical="center"/>
      <protection hidden="1"/>
    </xf>
    <xf numFmtId="0" fontId="52" fillId="0" borderId="16" xfId="38" applyFont="1" applyBorder="1" applyAlignment="1" applyProtection="1">
      <alignment horizontal="center" vertical="center"/>
      <protection hidden="1"/>
    </xf>
    <xf numFmtId="0" fontId="52" fillId="0" borderId="11" xfId="38" applyFont="1" applyBorder="1" applyAlignment="1" applyProtection="1">
      <alignment horizontal="center" vertical="center"/>
      <protection hidden="1"/>
    </xf>
    <xf numFmtId="0" fontId="52" fillId="0" borderId="20" xfId="38" applyFont="1" applyBorder="1" applyAlignment="1" applyProtection="1">
      <alignment horizontal="center" vertical="center"/>
      <protection hidden="1"/>
    </xf>
    <xf numFmtId="0" fontId="48" fillId="0" borderId="18" xfId="38" applyFont="1" applyBorder="1" applyAlignment="1" applyProtection="1">
      <alignment horizontal="center" vertical="center"/>
      <protection hidden="1"/>
    </xf>
    <xf numFmtId="0" fontId="48" fillId="0" borderId="40" xfId="38" applyFont="1" applyBorder="1" applyAlignment="1" applyProtection="1">
      <alignment horizontal="center" vertical="center"/>
      <protection hidden="1"/>
    </xf>
    <xf numFmtId="0" fontId="48" fillId="0" borderId="33" xfId="38" applyFont="1" applyBorder="1" applyAlignment="1" applyProtection="1">
      <alignment horizontal="center" vertical="center"/>
      <protection hidden="1"/>
    </xf>
    <xf numFmtId="0" fontId="48" fillId="0" borderId="37" xfId="38" applyFont="1" applyBorder="1" applyAlignment="1" applyProtection="1">
      <alignment horizontal="center" vertical="center"/>
      <protection hidden="1"/>
    </xf>
    <xf numFmtId="0" fontId="63" fillId="0" borderId="10" xfId="38" applyFont="1" applyBorder="1" applyAlignment="1" applyProtection="1">
      <alignment horizontal="left" vertical="center"/>
      <protection hidden="1"/>
    </xf>
    <xf numFmtId="0" fontId="54" fillId="0" borderId="10" xfId="38" applyFont="1" applyBorder="1" applyAlignment="1" applyProtection="1">
      <alignment horizontal="left" vertical="center"/>
      <protection hidden="1"/>
    </xf>
    <xf numFmtId="0" fontId="54" fillId="0" borderId="21" xfId="38" applyFont="1" applyBorder="1" applyAlignment="1" applyProtection="1">
      <alignment horizontal="left" vertical="center"/>
      <protection hidden="1"/>
    </xf>
    <xf numFmtId="0" fontId="51" fillId="0" borderId="10" xfId="38" applyFont="1" applyBorder="1" applyAlignment="1" applyProtection="1">
      <alignment horizontal="left" vertical="center"/>
      <protection hidden="1"/>
    </xf>
    <xf numFmtId="0" fontId="51" fillId="0" borderId="21" xfId="38" applyFont="1" applyBorder="1" applyAlignment="1" applyProtection="1">
      <alignment horizontal="left" vertical="center"/>
      <protection hidden="1"/>
    </xf>
    <xf numFmtId="0" fontId="95" fillId="0" borderId="50" xfId="38" applyFont="1" applyBorder="1" applyAlignment="1" applyProtection="1">
      <alignment horizontal="center" vertical="top"/>
      <protection hidden="1"/>
    </xf>
    <xf numFmtId="0" fontId="95" fillId="0" borderId="15" xfId="38" applyFont="1" applyBorder="1" applyAlignment="1" applyProtection="1">
      <alignment horizontal="center" vertical="top"/>
      <protection hidden="1"/>
    </xf>
    <xf numFmtId="0" fontId="96" fillId="0" borderId="18" xfId="38" applyFont="1" applyFill="1" applyBorder="1" applyAlignment="1" applyProtection="1">
      <alignment horizontal="left" vertical="center" wrapText="1"/>
      <protection hidden="1"/>
    </xf>
    <xf numFmtId="0" fontId="96" fillId="0" borderId="17" xfId="38" applyFont="1" applyFill="1" applyBorder="1" applyAlignment="1" applyProtection="1">
      <alignment horizontal="left" vertical="center" wrapText="1"/>
      <protection hidden="1"/>
    </xf>
    <xf numFmtId="0" fontId="96" fillId="0" borderId="19" xfId="38" applyFont="1" applyFill="1" applyBorder="1" applyAlignment="1" applyProtection="1">
      <alignment horizontal="left" vertical="center" wrapText="1"/>
      <protection hidden="1"/>
    </xf>
    <xf numFmtId="0" fontId="96" fillId="0" borderId="16" xfId="38" applyFont="1" applyFill="1" applyBorder="1" applyAlignment="1" applyProtection="1">
      <alignment horizontal="left" vertical="center" wrapText="1"/>
      <protection hidden="1"/>
    </xf>
    <xf numFmtId="0" fontId="96" fillId="0" borderId="11" xfId="38" applyFont="1" applyFill="1" applyBorder="1" applyAlignment="1" applyProtection="1">
      <alignment horizontal="left" vertical="center" wrapText="1"/>
      <protection hidden="1"/>
    </xf>
    <xf numFmtId="0" fontId="96" fillId="0" borderId="20" xfId="38" applyFont="1" applyFill="1" applyBorder="1" applyAlignment="1" applyProtection="1">
      <alignment horizontal="left" vertical="center" wrapText="1"/>
      <protection hidden="1"/>
    </xf>
    <xf numFmtId="168" fontId="52" fillId="0" borderId="18" xfId="48" applyNumberFormat="1" applyFont="1" applyBorder="1" applyAlignment="1" applyProtection="1">
      <alignment horizontal="center" vertical="center"/>
      <protection hidden="1"/>
    </xf>
    <xf numFmtId="168" fontId="52" fillId="0" borderId="19" xfId="48" applyNumberFormat="1" applyFont="1" applyBorder="1" applyAlignment="1" applyProtection="1">
      <alignment horizontal="center" vertical="center"/>
      <protection hidden="1"/>
    </xf>
    <xf numFmtId="168" fontId="52" fillId="0" borderId="16" xfId="48" applyNumberFormat="1" applyFont="1" applyBorder="1" applyAlignment="1" applyProtection="1">
      <alignment horizontal="center" vertical="center"/>
      <protection hidden="1"/>
    </xf>
    <xf numFmtId="168" fontId="52" fillId="0" borderId="20" xfId="48" applyNumberFormat="1" applyFont="1" applyBorder="1" applyAlignment="1" applyProtection="1">
      <alignment horizontal="center" vertical="center"/>
      <protection hidden="1"/>
    </xf>
    <xf numFmtId="0" fontId="48" fillId="0" borderId="10" xfId="38" applyFont="1" applyFill="1" applyBorder="1" applyAlignment="1" applyProtection="1">
      <alignment horizontal="left" vertical="center"/>
      <protection hidden="1"/>
    </xf>
    <xf numFmtId="0" fontId="52" fillId="0" borderId="12" xfId="38" applyFont="1" applyBorder="1" applyAlignment="1" applyProtection="1">
      <alignment horizontal="left" vertical="center"/>
      <protection hidden="1"/>
    </xf>
    <xf numFmtId="0" fontId="52" fillId="0" borderId="13" xfId="38" applyFont="1" applyBorder="1" applyAlignment="1" applyProtection="1">
      <alignment horizontal="left" vertical="center"/>
      <protection hidden="1"/>
    </xf>
    <xf numFmtId="0" fontId="52" fillId="0" borderId="14" xfId="38" applyFont="1" applyBorder="1" applyAlignment="1" applyProtection="1">
      <alignment horizontal="left" vertical="center"/>
      <protection hidden="1"/>
    </xf>
    <xf numFmtId="0" fontId="48" fillId="0" borderId="10" xfId="38" applyFont="1" applyFill="1" applyBorder="1" applyAlignment="1" applyProtection="1">
      <alignment vertical="center"/>
      <protection hidden="1"/>
    </xf>
    <xf numFmtId="0" fontId="63" fillId="0" borderId="12" xfId="38" applyFont="1" applyBorder="1" applyAlignment="1" applyProtection="1">
      <alignment vertical="center"/>
      <protection hidden="1"/>
    </xf>
    <xf numFmtId="0" fontId="63" fillId="0" borderId="13" xfId="38" applyFont="1" applyBorder="1" applyAlignment="1" applyProtection="1">
      <alignment vertical="center"/>
      <protection hidden="1"/>
    </xf>
    <xf numFmtId="0" fontId="63" fillId="0" borderId="14" xfId="38" applyFont="1" applyBorder="1" applyAlignment="1" applyProtection="1">
      <alignment vertical="center"/>
      <protection hidden="1"/>
    </xf>
    <xf numFmtId="0" fontId="48" fillId="0" borderId="10" xfId="38" applyFont="1" applyBorder="1" applyAlignment="1" applyProtection="1">
      <alignment horizontal="center" vertical="center"/>
      <protection hidden="1"/>
    </xf>
    <xf numFmtId="2" fontId="57" fillId="0" borderId="12" xfId="38" applyNumberFormat="1" applyFont="1" applyBorder="1" applyAlignment="1" applyProtection="1">
      <alignment horizontal="center" vertical="center"/>
      <protection hidden="1"/>
    </xf>
    <xf numFmtId="2" fontId="57" fillId="0" borderId="13" xfId="38" applyNumberFormat="1" applyFont="1" applyBorder="1" applyAlignment="1" applyProtection="1">
      <alignment horizontal="center" vertical="center"/>
      <protection hidden="1"/>
    </xf>
    <xf numFmtId="2" fontId="57" fillId="0" borderId="14" xfId="38" applyNumberFormat="1" applyFont="1" applyBorder="1" applyAlignment="1" applyProtection="1">
      <alignment horizontal="center" vertical="center"/>
      <protection hidden="1"/>
    </xf>
    <xf numFmtId="2" fontId="57" fillId="0" borderId="10" xfId="38" applyNumberFormat="1" applyFont="1" applyBorder="1" applyAlignment="1" applyProtection="1">
      <alignment horizontal="center" vertical="center"/>
      <protection hidden="1"/>
    </xf>
    <xf numFmtId="0" fontId="54" fillId="0" borderId="12" xfId="38" applyFont="1" applyBorder="1" applyAlignment="1" applyProtection="1">
      <alignment horizontal="right" vertical="center" indent="1"/>
      <protection hidden="1"/>
    </xf>
    <xf numFmtId="0" fontId="54" fillId="0" borderId="13" xfId="38" applyFont="1" applyBorder="1" applyAlignment="1" applyProtection="1">
      <alignment horizontal="right" vertical="center" indent="1"/>
      <protection hidden="1"/>
    </xf>
    <xf numFmtId="0" fontId="54" fillId="0" borderId="14" xfId="38" applyFont="1" applyBorder="1" applyAlignment="1" applyProtection="1">
      <alignment horizontal="right" vertical="center" indent="1"/>
      <protection hidden="1"/>
    </xf>
    <xf numFmtId="0" fontId="85" fillId="0" borderId="22" xfId="38" applyFont="1" applyBorder="1" applyAlignment="1" applyProtection="1">
      <alignment horizontal="center" vertical="top"/>
      <protection hidden="1"/>
    </xf>
    <xf numFmtId="0" fontId="72" fillId="0" borderId="10" xfId="38" applyFont="1" applyBorder="1" applyAlignment="1" applyProtection="1">
      <alignment horizontal="left" vertical="center"/>
      <protection hidden="1"/>
    </xf>
    <xf numFmtId="0" fontId="46" fillId="0" borderId="10" xfId="38" applyFont="1" applyBorder="1" applyAlignment="1" applyProtection="1">
      <alignment horizontal="left" vertical="center"/>
      <protection hidden="1"/>
    </xf>
    <xf numFmtId="0" fontId="71" fillId="0" borderId="10" xfId="38" applyFont="1" applyBorder="1" applyAlignment="1" applyProtection="1">
      <alignment horizontal="center" vertical="center"/>
      <protection hidden="1"/>
    </xf>
    <xf numFmtId="0" fontId="24" fillId="0" borderId="10" xfId="38" applyFont="1" applyBorder="1" applyAlignment="1" applyProtection="1">
      <alignment horizontal="center" vertical="center"/>
      <protection hidden="1"/>
    </xf>
    <xf numFmtId="0" fontId="24" fillId="0" borderId="21" xfId="38" applyFont="1" applyBorder="1" applyAlignment="1" applyProtection="1">
      <alignment horizontal="center" vertical="center"/>
      <protection hidden="1"/>
    </xf>
    <xf numFmtId="0" fontId="72" fillId="0" borderId="18" xfId="38" applyFont="1" applyBorder="1" applyAlignment="1" applyProtection="1">
      <alignment horizontal="left" vertical="center" wrapText="1"/>
      <protection hidden="1"/>
    </xf>
    <xf numFmtId="0" fontId="46" fillId="0" borderId="19" xfId="38" applyFont="1" applyBorder="1" applyAlignment="1" applyProtection="1">
      <alignment horizontal="left" vertical="center" wrapText="1"/>
      <protection hidden="1"/>
    </xf>
    <xf numFmtId="0" fontId="46" fillId="0" borderId="16" xfId="38" applyFont="1" applyBorder="1" applyAlignment="1" applyProtection="1">
      <alignment horizontal="left" vertical="center" wrapText="1"/>
      <protection hidden="1"/>
    </xf>
    <xf numFmtId="0" fontId="46" fillId="0" borderId="20" xfId="38" applyFont="1" applyBorder="1" applyAlignment="1" applyProtection="1">
      <alignment horizontal="left" vertical="center" wrapText="1"/>
      <protection hidden="1"/>
    </xf>
    <xf numFmtId="0" fontId="48" fillId="0" borderId="12" xfId="38" applyFont="1" applyBorder="1" applyAlignment="1" applyProtection="1">
      <alignment horizontal="center" vertical="center"/>
      <protection hidden="1"/>
    </xf>
    <xf numFmtId="0" fontId="48" fillId="0" borderId="13" xfId="38" applyFont="1" applyBorder="1" applyAlignment="1" applyProtection="1">
      <alignment horizontal="center" vertical="center"/>
      <protection hidden="1"/>
    </xf>
    <xf numFmtId="0" fontId="48" fillId="0" borderId="14" xfId="38" applyFont="1" applyBorder="1" applyAlignment="1" applyProtection="1">
      <alignment horizontal="center" vertical="center"/>
      <protection hidden="1"/>
    </xf>
    <xf numFmtId="0" fontId="2" fillId="0" borderId="18" xfId="38" applyFont="1" applyBorder="1" applyAlignment="1" applyProtection="1">
      <alignment horizontal="center" vertical="center"/>
      <protection hidden="1"/>
    </xf>
    <xf numFmtId="0" fontId="0" fillId="0" borderId="40" xfId="0" applyBorder="1" applyProtection="1">
      <protection hidden="1"/>
    </xf>
    <xf numFmtId="0" fontId="0" fillId="0" borderId="33" xfId="0" applyBorder="1" applyProtection="1">
      <protection hidden="1"/>
    </xf>
    <xf numFmtId="0" fontId="0" fillId="0" borderId="37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38" xfId="0" applyBorder="1" applyProtection="1">
      <protection hidden="1"/>
    </xf>
    <xf numFmtId="0" fontId="48" fillId="0" borderId="15" xfId="38" applyFont="1" applyBorder="1" applyAlignment="1" applyProtection="1">
      <alignment horizontal="left" vertical="center"/>
      <protection hidden="1"/>
    </xf>
    <xf numFmtId="0" fontId="54" fillId="0" borderId="10" xfId="38" applyFont="1" applyBorder="1" applyAlignment="1" applyProtection="1">
      <alignment horizontal="right" vertical="center" indent="1"/>
      <protection hidden="1"/>
    </xf>
    <xf numFmtId="0" fontId="40" fillId="26" borderId="34" xfId="38" applyFont="1" applyFill="1" applyBorder="1" applyAlignment="1" applyProtection="1">
      <alignment horizontal="center" vertical="center"/>
      <protection hidden="1"/>
    </xf>
    <xf numFmtId="0" fontId="40" fillId="26" borderId="35" xfId="38" applyFont="1" applyFill="1" applyBorder="1" applyAlignment="1" applyProtection="1">
      <alignment horizontal="center" vertical="center"/>
      <protection hidden="1"/>
    </xf>
    <xf numFmtId="0" fontId="98" fillId="27" borderId="35" xfId="38" applyFont="1" applyFill="1" applyBorder="1" applyAlignment="1" applyProtection="1">
      <alignment horizontal="center" vertical="center"/>
      <protection hidden="1"/>
    </xf>
    <xf numFmtId="0" fontId="98" fillId="27" borderId="36" xfId="38" applyFont="1" applyFill="1" applyBorder="1" applyAlignment="1" applyProtection="1">
      <alignment horizontal="center" vertical="center"/>
      <protection hidden="1"/>
    </xf>
    <xf numFmtId="0" fontId="98" fillId="27" borderId="42" xfId="38" applyFont="1" applyFill="1" applyBorder="1" applyAlignment="1" applyProtection="1">
      <alignment horizontal="center" vertical="center"/>
      <protection hidden="1"/>
    </xf>
    <xf numFmtId="0" fontId="98" fillId="27" borderId="44" xfId="38" applyFont="1" applyFill="1" applyBorder="1" applyAlignment="1" applyProtection="1">
      <alignment horizontal="center" vertical="center"/>
      <protection hidden="1"/>
    </xf>
    <xf numFmtId="0" fontId="99" fillId="26" borderId="43" xfId="38" applyFont="1" applyFill="1" applyBorder="1" applyAlignment="1" applyProtection="1">
      <alignment horizontal="right" vertical="center"/>
      <protection hidden="1"/>
    </xf>
    <xf numFmtId="0" fontId="99" fillId="26" borderId="42" xfId="38" applyFont="1" applyFill="1" applyBorder="1" applyAlignment="1" applyProtection="1">
      <alignment horizontal="right" vertical="center"/>
      <protection hidden="1"/>
    </xf>
    <xf numFmtId="0" fontId="67" fillId="0" borderId="31" xfId="38" applyFont="1" applyBorder="1" applyAlignment="1" applyProtection="1">
      <alignment horizontal="left" vertical="center"/>
      <protection hidden="1"/>
    </xf>
    <xf numFmtId="0" fontId="67" fillId="0" borderId="32" xfId="38" applyFont="1" applyBorder="1" applyAlignment="1" applyProtection="1">
      <alignment horizontal="left" vertical="center"/>
      <protection hidden="1"/>
    </xf>
    <xf numFmtId="0" fontId="44" fillId="0" borderId="32" xfId="39" applyFont="1" applyFill="1" applyBorder="1" applyAlignment="1" applyProtection="1">
      <alignment horizontal="left" vertical="center"/>
      <protection hidden="1"/>
    </xf>
    <xf numFmtId="0" fontId="44" fillId="0" borderId="32" xfId="38" applyFont="1" applyFill="1" applyBorder="1" applyAlignment="1" applyProtection="1">
      <alignment horizontal="left" vertical="center"/>
      <protection hidden="1"/>
    </xf>
    <xf numFmtId="0" fontId="41" fillId="0" borderId="32" xfId="38" applyFont="1" applyFill="1" applyBorder="1" applyAlignment="1" applyProtection="1">
      <alignment horizontal="center" vertical="center"/>
      <protection hidden="1"/>
    </xf>
    <xf numFmtId="0" fontId="41" fillId="0" borderId="41" xfId="38" applyFont="1" applyFill="1" applyBorder="1" applyAlignment="1" applyProtection="1">
      <alignment horizontal="center" vertical="center"/>
      <protection hidden="1"/>
    </xf>
    <xf numFmtId="0" fontId="116" fillId="26" borderId="27" xfId="38" applyFont="1" applyFill="1" applyBorder="1" applyAlignment="1" applyProtection="1">
      <alignment horizontal="right" vertical="center"/>
      <protection hidden="1"/>
    </xf>
    <xf numFmtId="0" fontId="116" fillId="26" borderId="28" xfId="38" applyFont="1" applyFill="1" applyBorder="1" applyAlignment="1" applyProtection="1">
      <alignment horizontal="right" vertical="center"/>
      <protection hidden="1"/>
    </xf>
    <xf numFmtId="167" fontId="38" fillId="26" borderId="48" xfId="48" applyNumberFormat="1" applyFont="1" applyFill="1" applyBorder="1" applyAlignment="1" applyProtection="1">
      <alignment horizontal="center" vertical="center" wrapText="1"/>
      <protection hidden="1"/>
    </xf>
    <xf numFmtId="167" fontId="38" fillId="26" borderId="39" xfId="48" applyNumberFormat="1" applyFont="1" applyFill="1" applyBorder="1" applyAlignment="1" applyProtection="1">
      <alignment horizontal="center" vertical="center" wrapText="1"/>
      <protection hidden="1"/>
    </xf>
    <xf numFmtId="0" fontId="59" fillId="26" borderId="23" xfId="38" applyFont="1" applyFill="1" applyBorder="1" applyAlignment="1" applyProtection="1">
      <alignment horizontal="center" vertical="top"/>
      <protection hidden="1"/>
    </xf>
    <xf numFmtId="0" fontId="59" fillId="26" borderId="25" xfId="38" applyFont="1" applyFill="1" applyBorder="1" applyAlignment="1" applyProtection="1">
      <alignment horizontal="center" vertical="top"/>
      <protection hidden="1"/>
    </xf>
    <xf numFmtId="0" fontId="76" fillId="26" borderId="17" xfId="38" applyFont="1" applyFill="1" applyBorder="1" applyAlignment="1" applyProtection="1">
      <alignment horizontal="center" vertical="center" wrapText="1"/>
      <protection hidden="1"/>
    </xf>
    <xf numFmtId="0" fontId="76" fillId="26" borderId="19" xfId="38" applyFont="1" applyFill="1" applyBorder="1" applyAlignment="1" applyProtection="1">
      <alignment horizontal="center" vertical="center" wrapText="1"/>
      <protection hidden="1"/>
    </xf>
    <xf numFmtId="0" fontId="76" fillId="26" borderId="11" xfId="38" applyFont="1" applyFill="1" applyBorder="1" applyAlignment="1" applyProtection="1">
      <alignment horizontal="center" vertical="center" wrapText="1"/>
      <protection hidden="1"/>
    </xf>
    <xf numFmtId="0" fontId="76" fillId="26" borderId="20" xfId="38" applyFont="1" applyFill="1" applyBorder="1" applyAlignment="1" applyProtection="1">
      <alignment horizontal="center" vertical="center" wrapText="1"/>
      <protection hidden="1"/>
    </xf>
    <xf numFmtId="0" fontId="46" fillId="26" borderId="10" xfId="38" applyFont="1" applyFill="1" applyBorder="1" applyAlignment="1" applyProtection="1">
      <alignment horizontal="center" vertical="center" wrapText="1"/>
      <protection hidden="1"/>
    </xf>
    <xf numFmtId="0" fontId="46" fillId="26" borderId="12" xfId="38" applyFont="1" applyFill="1" applyBorder="1" applyAlignment="1" applyProtection="1">
      <alignment horizontal="center" vertical="center" wrapText="1"/>
      <protection hidden="1"/>
    </xf>
    <xf numFmtId="0" fontId="46" fillId="26" borderId="14" xfId="38" applyFont="1" applyFill="1" applyBorder="1" applyAlignment="1" applyProtection="1">
      <alignment horizontal="center" vertical="center" wrapText="1"/>
      <protection hidden="1"/>
    </xf>
    <xf numFmtId="0" fontId="97" fillId="26" borderId="12" xfId="38" applyFont="1" applyFill="1" applyBorder="1" applyAlignment="1" applyProtection="1">
      <alignment horizontal="center" vertical="center" wrapText="1"/>
      <protection hidden="1"/>
    </xf>
    <xf numFmtId="0" fontId="97" fillId="26" borderId="26" xfId="38" applyFont="1" applyFill="1" applyBorder="1" applyAlignment="1" applyProtection="1">
      <alignment horizontal="center" vertical="center" wrapText="1"/>
      <protection hidden="1"/>
    </xf>
    <xf numFmtId="0" fontId="47" fillId="26" borderId="10" xfId="38" applyFont="1" applyFill="1" applyBorder="1" applyAlignment="1" applyProtection="1">
      <alignment horizontal="center" vertical="center" wrapText="1"/>
      <protection hidden="1"/>
    </xf>
    <xf numFmtId="167" fontId="45" fillId="26" borderId="12" xfId="48" applyNumberFormat="1" applyFont="1" applyFill="1" applyBorder="1" applyAlignment="1" applyProtection="1">
      <alignment horizontal="left" vertical="center" wrapText="1"/>
      <protection hidden="1"/>
    </xf>
    <xf numFmtId="167" fontId="45" fillId="26" borderId="26" xfId="48" applyNumberFormat="1" applyFont="1" applyFill="1" applyBorder="1" applyAlignment="1" applyProtection="1">
      <alignment horizontal="left" vertical="center" wrapText="1"/>
      <protection hidden="1"/>
    </xf>
    <xf numFmtId="2" fontId="113" fillId="26" borderId="10" xfId="0" applyNumberFormat="1" applyFont="1" applyFill="1" applyBorder="1" applyAlignment="1" applyProtection="1">
      <alignment horizontal="right" vertical="center"/>
      <protection hidden="1"/>
    </xf>
    <xf numFmtId="167" fontId="104" fillId="26" borderId="12" xfId="48" applyNumberFormat="1" applyFont="1" applyFill="1" applyBorder="1" applyAlignment="1" applyProtection="1">
      <alignment horizontal="center" vertical="center"/>
      <protection hidden="1"/>
    </xf>
    <xf numFmtId="167" fontId="104" fillId="26" borderId="26" xfId="48" applyNumberFormat="1" applyFont="1" applyFill="1" applyBorder="1" applyAlignment="1" applyProtection="1">
      <alignment horizontal="center" vertical="center"/>
      <protection hidden="1"/>
    </xf>
    <xf numFmtId="0" fontId="46" fillId="26" borderId="12" xfId="38" applyFont="1" applyFill="1" applyBorder="1" applyAlignment="1" applyProtection="1">
      <alignment horizontal="left" vertical="center"/>
      <protection hidden="1"/>
    </xf>
    <xf numFmtId="0" fontId="46" fillId="26" borderId="13" xfId="38" applyFont="1" applyFill="1" applyBorder="1" applyAlignment="1" applyProtection="1">
      <alignment horizontal="left" vertical="center"/>
      <protection hidden="1"/>
    </xf>
    <xf numFmtId="0" fontId="46" fillId="26" borderId="14" xfId="38" applyFont="1" applyFill="1" applyBorder="1" applyAlignment="1" applyProtection="1">
      <alignment horizontal="left" vertical="center"/>
      <protection hidden="1"/>
    </xf>
    <xf numFmtId="167" fontId="26" fillId="26" borderId="12" xfId="48" applyNumberFormat="1" applyFont="1" applyFill="1" applyBorder="1" applyAlignment="1" applyProtection="1">
      <alignment horizontal="center" vertical="center"/>
      <protection hidden="1"/>
    </xf>
    <xf numFmtId="167" fontId="26" fillId="26" borderId="26" xfId="48" applyNumberFormat="1" applyFont="1" applyFill="1" applyBorder="1" applyAlignment="1" applyProtection="1">
      <alignment horizontal="center" vertical="center"/>
      <protection hidden="1"/>
    </xf>
    <xf numFmtId="0" fontId="114" fillId="26" borderId="10" xfId="38" applyFont="1" applyFill="1" applyBorder="1" applyAlignment="1" applyProtection="1">
      <alignment horizontal="left" vertical="center"/>
      <protection hidden="1"/>
    </xf>
    <xf numFmtId="0" fontId="113" fillId="26" borderId="10" xfId="38" applyFont="1" applyFill="1" applyBorder="1" applyAlignment="1" applyProtection="1">
      <alignment horizontal="left" vertical="center"/>
      <protection hidden="1"/>
    </xf>
    <xf numFmtId="2" fontId="72" fillId="26" borderId="12" xfId="0" applyNumberFormat="1" applyFont="1" applyFill="1" applyBorder="1" applyAlignment="1" applyProtection="1">
      <alignment horizontal="left" vertical="top"/>
      <protection hidden="1"/>
    </xf>
    <xf numFmtId="2" fontId="46" fillId="26" borderId="13" xfId="0" applyNumberFormat="1" applyFont="1" applyFill="1" applyBorder="1" applyAlignment="1" applyProtection="1">
      <alignment horizontal="left" vertical="top"/>
      <protection hidden="1"/>
    </xf>
    <xf numFmtId="2" fontId="46" fillId="26" borderId="14" xfId="0" applyNumberFormat="1" applyFont="1" applyFill="1" applyBorder="1" applyAlignment="1" applyProtection="1">
      <alignment horizontal="left" vertical="top"/>
      <protection hidden="1"/>
    </xf>
    <xf numFmtId="167" fontId="26" fillId="26" borderId="12" xfId="38" applyNumberFormat="1" applyFont="1" applyFill="1" applyBorder="1" applyAlignment="1" applyProtection="1">
      <alignment horizontal="center" vertical="center"/>
      <protection hidden="1"/>
    </xf>
    <xf numFmtId="167" fontId="26" fillId="26" borderId="26" xfId="38" applyNumberFormat="1" applyFont="1" applyFill="1" applyBorder="1" applyAlignment="1" applyProtection="1">
      <alignment horizontal="center" vertical="center"/>
      <protection hidden="1"/>
    </xf>
    <xf numFmtId="2" fontId="112" fillId="26" borderId="12" xfId="0" applyNumberFormat="1" applyFont="1" applyFill="1" applyBorder="1" applyAlignment="1" applyProtection="1">
      <alignment horizontal="left" vertical="center"/>
      <protection hidden="1"/>
    </xf>
    <xf numFmtId="2" fontId="113" fillId="26" borderId="13" xfId="0" applyNumberFormat="1" applyFont="1" applyFill="1" applyBorder="1" applyAlignment="1" applyProtection="1">
      <alignment horizontal="left" vertical="center"/>
      <protection hidden="1"/>
    </xf>
    <xf numFmtId="2" fontId="113" fillId="26" borderId="14" xfId="0" applyNumberFormat="1" applyFont="1" applyFill="1" applyBorder="1" applyAlignment="1" applyProtection="1">
      <alignment horizontal="left" vertical="center"/>
      <protection hidden="1"/>
    </xf>
    <xf numFmtId="167" fontId="104" fillId="26" borderId="12" xfId="38" applyNumberFormat="1" applyFont="1" applyFill="1" applyBorder="1" applyAlignment="1" applyProtection="1">
      <alignment horizontal="center" vertical="center"/>
      <protection hidden="1"/>
    </xf>
    <xf numFmtId="167" fontId="104" fillId="26" borderId="26" xfId="38" applyNumberFormat="1" applyFont="1" applyFill="1" applyBorder="1" applyAlignment="1" applyProtection="1">
      <alignment horizontal="center" vertical="center"/>
      <protection hidden="1"/>
    </xf>
    <xf numFmtId="2" fontId="72" fillId="26" borderId="10" xfId="0" applyNumberFormat="1" applyFont="1" applyFill="1" applyBorder="1" applyAlignment="1" applyProtection="1">
      <alignment horizontal="left" vertical="center"/>
      <protection hidden="1"/>
    </xf>
    <xf numFmtId="2" fontId="46" fillId="26" borderId="10" xfId="0" applyNumberFormat="1" applyFont="1" applyFill="1" applyBorder="1" applyAlignment="1" applyProtection="1">
      <alignment horizontal="left" vertical="center"/>
      <protection hidden="1"/>
    </xf>
    <xf numFmtId="3" fontId="52" fillId="26" borderId="12" xfId="38" applyNumberFormat="1" applyFont="1" applyFill="1" applyBorder="1" applyAlignment="1" applyProtection="1">
      <alignment horizontal="center" vertical="center"/>
      <protection hidden="1"/>
    </xf>
    <xf numFmtId="3" fontId="52" fillId="26" borderId="13" xfId="38" applyNumberFormat="1" applyFont="1" applyFill="1" applyBorder="1" applyAlignment="1" applyProtection="1">
      <alignment horizontal="center" vertical="center"/>
      <protection hidden="1"/>
    </xf>
    <xf numFmtId="3" fontId="52" fillId="26" borderId="14" xfId="38" applyNumberFormat="1" applyFont="1" applyFill="1" applyBorder="1" applyAlignment="1" applyProtection="1">
      <alignment horizontal="center" vertical="center"/>
      <protection hidden="1"/>
    </xf>
    <xf numFmtId="9" fontId="52" fillId="26" borderId="12" xfId="38" applyNumberFormat="1" applyFont="1" applyFill="1" applyBorder="1" applyAlignment="1" applyProtection="1">
      <alignment horizontal="center" vertical="center"/>
      <protection hidden="1"/>
    </xf>
    <xf numFmtId="9" fontId="52" fillId="26" borderId="14" xfId="38" applyNumberFormat="1" applyFont="1" applyFill="1" applyBorder="1" applyAlignment="1" applyProtection="1">
      <alignment horizontal="center" vertical="center"/>
      <protection hidden="1"/>
    </xf>
    <xf numFmtId="167" fontId="57" fillId="26" borderId="12" xfId="48" applyNumberFormat="1" applyFont="1" applyFill="1" applyBorder="1" applyAlignment="1" applyProtection="1">
      <alignment horizontal="left" vertical="center"/>
      <protection hidden="1"/>
    </xf>
    <xf numFmtId="167" fontId="57" fillId="26" borderId="26" xfId="48" applyNumberFormat="1" applyFont="1" applyFill="1" applyBorder="1" applyAlignment="1" applyProtection="1">
      <alignment horizontal="left" vertical="center"/>
      <protection hidden="1"/>
    </xf>
    <xf numFmtId="0" fontId="59" fillId="26" borderId="24" xfId="38" applyFont="1" applyFill="1" applyBorder="1" applyAlignment="1" applyProtection="1">
      <alignment horizontal="center" vertical="top"/>
      <protection hidden="1"/>
    </xf>
    <xf numFmtId="0" fontId="46" fillId="26" borderId="10" xfId="38" applyFont="1" applyFill="1" applyBorder="1" applyAlignment="1" applyProtection="1">
      <alignment horizontal="left" vertical="center"/>
      <protection hidden="1"/>
    </xf>
    <xf numFmtId="0" fontId="46" fillId="26" borderId="21" xfId="38" applyFont="1" applyFill="1" applyBorder="1" applyAlignment="1" applyProtection="1">
      <alignment horizontal="left" vertical="center"/>
      <protection hidden="1"/>
    </xf>
    <xf numFmtId="0" fontId="61" fillId="26" borderId="12" xfId="38" applyFont="1" applyFill="1" applyBorder="1" applyAlignment="1" applyProtection="1">
      <alignment horizontal="center" vertical="center"/>
      <protection hidden="1"/>
    </xf>
    <xf numFmtId="0" fontId="61" fillId="26" borderId="13" xfId="38" applyFont="1" applyFill="1" applyBorder="1" applyAlignment="1" applyProtection="1">
      <alignment horizontal="center" vertical="center"/>
      <protection hidden="1"/>
    </xf>
    <xf numFmtId="0" fontId="61" fillId="26" borderId="14" xfId="38" applyFont="1" applyFill="1" applyBorder="1" applyAlignment="1" applyProtection="1">
      <alignment horizontal="center" vertical="center"/>
      <protection hidden="1"/>
    </xf>
    <xf numFmtId="0" fontId="53" fillId="26" borderId="10" xfId="38" applyFont="1" applyFill="1" applyBorder="1" applyAlignment="1" applyProtection="1">
      <alignment horizontal="center" vertical="center"/>
      <protection hidden="1"/>
    </xf>
    <xf numFmtId="0" fontId="53" fillId="26" borderId="12" xfId="38" applyFont="1" applyFill="1" applyBorder="1" applyAlignment="1" applyProtection="1">
      <alignment horizontal="center" vertical="center"/>
      <protection hidden="1"/>
    </xf>
    <xf numFmtId="0" fontId="53" fillId="26" borderId="13" xfId="38" applyFont="1" applyFill="1" applyBorder="1" applyAlignment="1" applyProtection="1">
      <alignment horizontal="center" vertical="center"/>
      <protection hidden="1"/>
    </xf>
    <xf numFmtId="0" fontId="53" fillId="26" borderId="14" xfId="38" applyFont="1" applyFill="1" applyBorder="1" applyAlignment="1" applyProtection="1">
      <alignment horizontal="center" vertical="center"/>
      <protection hidden="1"/>
    </xf>
    <xf numFmtId="0" fontId="23" fillId="26" borderId="12" xfId="38" applyFont="1" applyFill="1" applyBorder="1" applyAlignment="1" applyProtection="1">
      <alignment horizontal="center" vertical="center"/>
      <protection hidden="1"/>
    </xf>
    <xf numFmtId="0" fontId="23" fillId="26" borderId="26" xfId="38" applyFont="1" applyFill="1" applyBorder="1" applyAlignment="1" applyProtection="1">
      <alignment horizontal="center" vertical="center"/>
      <protection hidden="1"/>
    </xf>
    <xf numFmtId="0" fontId="52" fillId="26" borderId="12" xfId="38" applyFont="1" applyFill="1" applyBorder="1" applyAlignment="1" applyProtection="1">
      <alignment horizontal="center" vertical="center"/>
      <protection hidden="1"/>
    </xf>
    <xf numFmtId="0" fontId="52" fillId="26" borderId="13" xfId="38" applyFont="1" applyFill="1" applyBorder="1" applyAlignment="1" applyProtection="1">
      <alignment horizontal="center" vertical="center"/>
      <protection hidden="1"/>
    </xf>
    <xf numFmtId="0" fontId="52" fillId="26" borderId="14" xfId="38" applyFont="1" applyFill="1" applyBorder="1" applyAlignment="1" applyProtection="1">
      <alignment horizontal="center" vertical="center"/>
      <protection hidden="1"/>
    </xf>
    <xf numFmtId="0" fontId="54" fillId="26" borderId="10" xfId="38" applyFont="1" applyFill="1" applyBorder="1" applyAlignment="1" applyProtection="1">
      <alignment horizontal="right" vertical="center" indent="1"/>
      <protection hidden="1"/>
    </xf>
    <xf numFmtId="167" fontId="117" fillId="26" borderId="12" xfId="48" applyNumberFormat="1" applyFont="1" applyFill="1" applyBorder="1" applyAlignment="1" applyProtection="1">
      <alignment horizontal="left" vertical="center"/>
      <protection hidden="1"/>
    </xf>
    <xf numFmtId="167" fontId="117" fillId="26" borderId="26" xfId="48" applyNumberFormat="1" applyFont="1" applyFill="1" applyBorder="1" applyAlignment="1" applyProtection="1">
      <alignment horizontal="left" vertical="center"/>
      <protection hidden="1"/>
    </xf>
    <xf numFmtId="167" fontId="104" fillId="26" borderId="12" xfId="48" applyNumberFormat="1" applyFont="1" applyFill="1" applyBorder="1" applyAlignment="1" applyProtection="1">
      <alignment horizontal="left" vertical="center"/>
      <protection hidden="1"/>
    </xf>
    <xf numFmtId="167" fontId="104" fillId="26" borderId="26" xfId="48" applyNumberFormat="1" applyFont="1" applyFill="1" applyBorder="1" applyAlignment="1" applyProtection="1">
      <alignment horizontal="left" vertical="center"/>
      <protection hidden="1"/>
    </xf>
    <xf numFmtId="0" fontId="54" fillId="26" borderId="10" xfId="38" applyFont="1" applyFill="1" applyBorder="1" applyAlignment="1" applyProtection="1">
      <alignment horizontal="left" vertical="center"/>
      <protection hidden="1"/>
    </xf>
    <xf numFmtId="0" fontId="54" fillId="26" borderId="21" xfId="38" applyFont="1" applyFill="1" applyBorder="1" applyAlignment="1" applyProtection="1">
      <alignment horizontal="left" vertical="center"/>
      <protection hidden="1"/>
    </xf>
    <xf numFmtId="0" fontId="71" fillId="26" borderId="12" xfId="38" applyFont="1" applyFill="1" applyBorder="1" applyAlignment="1" applyProtection="1">
      <alignment horizontal="left" vertical="top"/>
      <protection hidden="1"/>
    </xf>
    <xf numFmtId="0" fontId="48" fillId="26" borderId="13" xfId="38" applyFont="1" applyFill="1" applyBorder="1" applyAlignment="1" applyProtection="1">
      <alignment horizontal="left" vertical="top"/>
      <protection hidden="1"/>
    </xf>
    <xf numFmtId="0" fontId="48" fillId="26" borderId="14" xfId="38" applyFont="1" applyFill="1" applyBorder="1" applyAlignment="1" applyProtection="1">
      <alignment horizontal="left" vertical="top"/>
      <protection hidden="1"/>
    </xf>
    <xf numFmtId="0" fontId="71" fillId="26" borderId="10" xfId="38" applyFont="1" applyFill="1" applyBorder="1" applyAlignment="1" applyProtection="1">
      <alignment horizontal="left" vertical="center"/>
      <protection hidden="1"/>
    </xf>
    <xf numFmtId="0" fontId="48" fillId="26" borderId="10" xfId="38" applyFont="1" applyFill="1" applyBorder="1" applyAlignment="1" applyProtection="1">
      <alignment horizontal="left" vertical="center"/>
      <protection hidden="1"/>
    </xf>
    <xf numFmtId="0" fontId="74" fillId="26" borderId="10" xfId="38" applyFont="1" applyFill="1" applyBorder="1" applyAlignment="1" applyProtection="1">
      <alignment horizontal="left" vertical="center"/>
      <protection hidden="1"/>
    </xf>
    <xf numFmtId="0" fontId="64" fillId="26" borderId="10" xfId="38" applyFont="1" applyFill="1" applyBorder="1" applyAlignment="1" applyProtection="1">
      <alignment horizontal="left" vertical="center"/>
      <protection hidden="1"/>
    </xf>
    <xf numFmtId="0" fontId="71" fillId="26" borderId="12" xfId="38" applyFont="1" applyFill="1" applyBorder="1" applyAlignment="1" applyProtection="1">
      <alignment horizontal="left" vertical="center"/>
      <protection hidden="1"/>
    </xf>
    <xf numFmtId="0" fontId="48" fillId="26" borderId="13" xfId="38" applyFont="1" applyFill="1" applyBorder="1" applyAlignment="1" applyProtection="1">
      <alignment horizontal="left" vertical="center"/>
      <protection hidden="1"/>
    </xf>
    <xf numFmtId="0" fontId="48" fillId="26" borderId="14" xfId="38" applyFont="1" applyFill="1" applyBorder="1" applyAlignment="1" applyProtection="1">
      <alignment horizontal="left" vertical="center"/>
      <protection hidden="1"/>
    </xf>
    <xf numFmtId="0" fontId="63" fillId="26" borderId="10" xfId="38" applyFont="1" applyFill="1" applyBorder="1" applyAlignment="1" applyProtection="1">
      <alignment horizontal="left" vertical="center"/>
      <protection hidden="1"/>
    </xf>
    <xf numFmtId="167" fontId="45" fillId="26" borderId="12" xfId="48" applyNumberFormat="1" applyFont="1" applyFill="1" applyBorder="1" applyAlignment="1" applyProtection="1">
      <alignment horizontal="left" vertical="center"/>
      <protection hidden="1"/>
    </xf>
    <xf numFmtId="167" fontId="45" fillId="26" borderId="26" xfId="48" applyNumberFormat="1" applyFont="1" applyFill="1" applyBorder="1" applyAlignment="1" applyProtection="1">
      <alignment horizontal="left" vertical="center"/>
      <protection hidden="1"/>
    </xf>
    <xf numFmtId="0" fontId="51" fillId="26" borderId="12" xfId="38" applyFont="1" applyFill="1" applyBorder="1" applyAlignment="1" applyProtection="1">
      <alignment horizontal="left"/>
      <protection hidden="1"/>
    </xf>
    <xf numFmtId="0" fontId="51" fillId="26" borderId="13" xfId="38" applyFont="1" applyFill="1" applyBorder="1" applyAlignment="1" applyProtection="1">
      <alignment horizontal="left"/>
      <protection hidden="1"/>
    </xf>
    <xf numFmtId="0" fontId="51" fillId="26" borderId="14" xfId="38" applyFont="1" applyFill="1" applyBorder="1" applyAlignment="1" applyProtection="1">
      <alignment horizontal="left"/>
      <protection hidden="1"/>
    </xf>
    <xf numFmtId="0" fontId="54" fillId="26" borderId="12" xfId="38" applyFont="1" applyFill="1" applyBorder="1" applyAlignment="1" applyProtection="1">
      <alignment horizontal="right" vertical="center"/>
      <protection hidden="1"/>
    </xf>
    <xf numFmtId="0" fontId="54" fillId="26" borderId="13" xfId="38" applyFont="1" applyFill="1" applyBorder="1" applyAlignment="1" applyProtection="1">
      <alignment horizontal="right" vertical="center"/>
      <protection hidden="1"/>
    </xf>
    <xf numFmtId="0" fontId="54" fillId="26" borderId="14" xfId="38" applyFont="1" applyFill="1" applyBorder="1" applyAlignment="1" applyProtection="1">
      <alignment horizontal="right" vertical="center"/>
      <protection hidden="1"/>
    </xf>
    <xf numFmtId="0" fontId="63" fillId="26" borderId="12" xfId="38" applyFont="1" applyFill="1" applyBorder="1" applyAlignment="1" applyProtection="1">
      <alignment vertical="center"/>
      <protection hidden="1"/>
    </xf>
    <xf numFmtId="0" fontId="63" fillId="26" borderId="13" xfId="38" applyFont="1" applyFill="1" applyBorder="1" applyAlignment="1" applyProtection="1">
      <alignment vertical="center"/>
      <protection hidden="1"/>
    </xf>
    <xf numFmtId="0" fontId="63" fillId="26" borderId="14" xfId="38" applyFont="1" applyFill="1" applyBorder="1" applyAlignment="1" applyProtection="1">
      <alignment vertical="center"/>
      <protection hidden="1"/>
    </xf>
    <xf numFmtId="0" fontId="54" fillId="26" borderId="12" xfId="38" applyFont="1" applyFill="1" applyBorder="1" applyAlignment="1" applyProtection="1">
      <alignment horizontal="right" indent="1"/>
      <protection hidden="1"/>
    </xf>
    <xf numFmtId="0" fontId="54" fillId="26" borderId="13" xfId="38" applyFont="1" applyFill="1" applyBorder="1" applyAlignment="1" applyProtection="1">
      <alignment horizontal="right" indent="1"/>
      <protection hidden="1"/>
    </xf>
    <xf numFmtId="0" fontId="54" fillId="26" borderId="14" xfId="38" applyFont="1" applyFill="1" applyBorder="1" applyAlignment="1" applyProtection="1">
      <alignment horizontal="right" indent="1"/>
      <protection hidden="1"/>
    </xf>
    <xf numFmtId="0" fontId="48" fillId="26" borderId="10" xfId="38" applyFont="1" applyFill="1" applyBorder="1" applyAlignment="1" applyProtection="1">
      <alignment horizontal="center" vertical="center"/>
      <protection hidden="1"/>
    </xf>
    <xf numFmtId="2" fontId="57" fillId="26" borderId="12" xfId="38" applyNumberFormat="1" applyFont="1" applyFill="1" applyBorder="1" applyAlignment="1" applyProtection="1">
      <alignment horizontal="center" vertical="center"/>
      <protection hidden="1"/>
    </xf>
    <xf numFmtId="2" fontId="57" fillId="26" borderId="13" xfId="38" applyNumberFormat="1" applyFont="1" applyFill="1" applyBorder="1" applyAlignment="1" applyProtection="1">
      <alignment horizontal="center" vertical="center"/>
      <protection hidden="1"/>
    </xf>
    <xf numFmtId="2" fontId="57" fillId="26" borderId="14" xfId="38" applyNumberFormat="1" applyFont="1" applyFill="1" applyBorder="1" applyAlignment="1" applyProtection="1">
      <alignment horizontal="center" vertical="center"/>
      <protection hidden="1"/>
    </xf>
    <xf numFmtId="2" fontId="57" fillId="26" borderId="10" xfId="38" applyNumberFormat="1" applyFont="1" applyFill="1" applyBorder="1" applyAlignment="1" applyProtection="1">
      <alignment horizontal="center" vertical="center"/>
      <protection hidden="1"/>
    </xf>
    <xf numFmtId="0" fontId="54" fillId="26" borderId="12" xfId="38" applyFont="1" applyFill="1" applyBorder="1" applyAlignment="1" applyProtection="1">
      <alignment horizontal="right" vertical="center" indent="1"/>
      <protection hidden="1"/>
    </xf>
    <xf numFmtId="0" fontId="54" fillId="26" borderId="13" xfId="38" applyFont="1" applyFill="1" applyBorder="1" applyAlignment="1" applyProtection="1">
      <alignment horizontal="right" vertical="center" indent="1"/>
      <protection hidden="1"/>
    </xf>
    <xf numFmtId="0" fontId="54" fillId="26" borderId="14" xfId="38" applyFont="1" applyFill="1" applyBorder="1" applyAlignment="1" applyProtection="1">
      <alignment horizontal="right" vertical="center" indent="1"/>
      <protection hidden="1"/>
    </xf>
    <xf numFmtId="0" fontId="59" fillId="26" borderId="22" xfId="38" applyFont="1" applyFill="1" applyBorder="1" applyAlignment="1" applyProtection="1">
      <alignment horizontal="center" vertical="top"/>
      <protection hidden="1"/>
    </xf>
    <xf numFmtId="0" fontId="72" fillId="26" borderId="10" xfId="38" applyFont="1" applyFill="1" applyBorder="1" applyAlignment="1" applyProtection="1">
      <alignment horizontal="left" vertical="center"/>
      <protection hidden="1"/>
    </xf>
    <xf numFmtId="0" fontId="71" fillId="26" borderId="10" xfId="38" applyFont="1" applyFill="1" applyBorder="1" applyAlignment="1" applyProtection="1">
      <alignment horizontal="center" vertical="center"/>
      <protection hidden="1"/>
    </xf>
    <xf numFmtId="0" fontId="24" fillId="26" borderId="10" xfId="38" applyFont="1" applyFill="1" applyBorder="1" applyAlignment="1" applyProtection="1">
      <alignment horizontal="center" vertical="center"/>
      <protection hidden="1"/>
    </xf>
    <xf numFmtId="0" fontId="24" fillId="26" borderId="21" xfId="38" applyFont="1" applyFill="1" applyBorder="1" applyAlignment="1" applyProtection="1">
      <alignment horizontal="center" vertical="center"/>
      <protection hidden="1"/>
    </xf>
    <xf numFmtId="0" fontId="72" fillId="26" borderId="18" xfId="38" applyFont="1" applyFill="1" applyBorder="1" applyAlignment="1" applyProtection="1">
      <alignment horizontal="left" vertical="center" wrapText="1"/>
      <protection hidden="1"/>
    </xf>
    <xf numFmtId="0" fontId="46" fillId="26" borderId="19" xfId="38" applyFont="1" applyFill="1" applyBorder="1" applyAlignment="1" applyProtection="1">
      <alignment horizontal="left" vertical="center" wrapText="1"/>
      <protection hidden="1"/>
    </xf>
    <xf numFmtId="0" fontId="46" fillId="26" borderId="16" xfId="38" applyFont="1" applyFill="1" applyBorder="1" applyAlignment="1" applyProtection="1">
      <alignment horizontal="left" vertical="center" wrapText="1"/>
      <protection hidden="1"/>
    </xf>
    <xf numFmtId="0" fontId="46" fillId="26" borderId="20" xfId="38" applyFont="1" applyFill="1" applyBorder="1" applyAlignment="1" applyProtection="1">
      <alignment horizontal="left" vertical="center" wrapText="1"/>
      <protection hidden="1"/>
    </xf>
    <xf numFmtId="0" fontId="48" fillId="26" borderId="12" xfId="38" applyFont="1" applyFill="1" applyBorder="1" applyAlignment="1" applyProtection="1">
      <alignment horizontal="center" vertical="center"/>
      <protection hidden="1"/>
    </xf>
    <xf numFmtId="0" fontId="48" fillId="26" borderId="13" xfId="38" applyFont="1" applyFill="1" applyBorder="1" applyAlignment="1" applyProtection="1">
      <alignment horizontal="center" vertical="center"/>
      <protection hidden="1"/>
    </xf>
    <xf numFmtId="0" fontId="48" fillId="26" borderId="14" xfId="38" applyFont="1" applyFill="1" applyBorder="1" applyAlignment="1" applyProtection="1">
      <alignment horizontal="center" vertical="center"/>
      <protection hidden="1"/>
    </xf>
    <xf numFmtId="0" fontId="48" fillId="26" borderId="18" xfId="38" applyFont="1" applyFill="1" applyBorder="1" applyAlignment="1" applyProtection="1">
      <alignment horizontal="center" vertical="center"/>
      <protection hidden="1"/>
    </xf>
    <xf numFmtId="0" fontId="49" fillId="26" borderId="40" xfId="0" applyFont="1" applyFill="1" applyBorder="1" applyProtection="1">
      <protection hidden="1"/>
    </xf>
    <xf numFmtId="0" fontId="49" fillId="26" borderId="33" xfId="0" applyFont="1" applyFill="1" applyBorder="1" applyProtection="1">
      <protection hidden="1"/>
    </xf>
    <xf numFmtId="0" fontId="49" fillId="26" borderId="37" xfId="0" applyFont="1" applyFill="1" applyBorder="1" applyProtection="1">
      <protection hidden="1"/>
    </xf>
    <xf numFmtId="0" fontId="49" fillId="26" borderId="16" xfId="0" applyFont="1" applyFill="1" applyBorder="1" applyProtection="1">
      <protection hidden="1"/>
    </xf>
    <xf numFmtId="0" fontId="49" fillId="26" borderId="38" xfId="0" applyFont="1" applyFill="1" applyBorder="1" applyProtection="1">
      <protection hidden="1"/>
    </xf>
    <xf numFmtId="0" fontId="48" fillId="26" borderId="15" xfId="38" applyFont="1" applyFill="1" applyBorder="1" applyAlignment="1" applyProtection="1">
      <alignment horizontal="left" vertical="center"/>
      <protection hidden="1"/>
    </xf>
    <xf numFmtId="0" fontId="98" fillId="26" borderId="35" xfId="38" applyFont="1" applyFill="1" applyBorder="1" applyAlignment="1" applyProtection="1">
      <alignment horizontal="center" vertical="center"/>
      <protection hidden="1"/>
    </xf>
    <xf numFmtId="0" fontId="98" fillId="26" borderId="36" xfId="38" applyFont="1" applyFill="1" applyBorder="1" applyAlignment="1" applyProtection="1">
      <alignment horizontal="center" vertical="center"/>
      <protection hidden="1"/>
    </xf>
    <xf numFmtId="0" fontId="98" fillId="26" borderId="42" xfId="38" applyFont="1" applyFill="1" applyBorder="1" applyAlignment="1" applyProtection="1">
      <alignment horizontal="center" vertical="center"/>
      <protection hidden="1"/>
    </xf>
    <xf numFmtId="0" fontId="98" fillId="26" borderId="44" xfId="38" applyFont="1" applyFill="1" applyBorder="1" applyAlignment="1" applyProtection="1">
      <alignment horizontal="center" vertical="center"/>
      <protection hidden="1"/>
    </xf>
    <xf numFmtId="0" fontId="67" fillId="26" borderId="31" xfId="38" applyFont="1" applyFill="1" applyBorder="1" applyAlignment="1" applyProtection="1">
      <alignment horizontal="left" vertical="center"/>
      <protection hidden="1"/>
    </xf>
    <xf numFmtId="0" fontId="67" fillId="26" borderId="32" xfId="38" applyFont="1" applyFill="1" applyBorder="1" applyAlignment="1" applyProtection="1">
      <alignment horizontal="left" vertical="center"/>
      <protection hidden="1"/>
    </xf>
    <xf numFmtId="0" fontId="43" fillId="26" borderId="32" xfId="39" applyFont="1" applyFill="1" applyBorder="1" applyAlignment="1" applyProtection="1">
      <alignment horizontal="left" vertical="center"/>
      <protection hidden="1"/>
    </xf>
    <xf numFmtId="0" fontId="44" fillId="26" borderId="32" xfId="38" applyFont="1" applyFill="1" applyBorder="1" applyAlignment="1" applyProtection="1">
      <alignment horizontal="left" vertical="center"/>
      <protection hidden="1"/>
    </xf>
    <xf numFmtId="0" fontId="41" fillId="26" borderId="32" xfId="38" applyFont="1" applyFill="1" applyBorder="1" applyAlignment="1" applyProtection="1">
      <alignment horizontal="left" vertical="center"/>
      <protection hidden="1"/>
    </xf>
    <xf numFmtId="0" fontId="41" fillId="26" borderId="41" xfId="38" applyFont="1" applyFill="1" applyBorder="1" applyAlignment="1" applyProtection="1">
      <alignment horizontal="left" vertical="center"/>
      <protection hidden="1"/>
    </xf>
  </cellXfs>
  <cellStyles count="5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46"/>
    <cellStyle name="Currency" xfId="48" builtinId="4"/>
    <cellStyle name="Currency 2" xfId="47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" xfId="49" builtinId="8"/>
    <cellStyle name="Input 2" xfId="35"/>
    <cellStyle name="Linked Cell 2" xfId="36"/>
    <cellStyle name="Neutral 2" xfId="37"/>
    <cellStyle name="Normal" xfId="0" builtinId="0"/>
    <cellStyle name="Normal 2" xfId="38"/>
    <cellStyle name="Normal 3" xfId="1"/>
    <cellStyle name="Normal_pay 2008-09" xfId="39"/>
    <cellStyle name="Note 2" xfId="40"/>
    <cellStyle name="Output 2" xfId="41"/>
    <cellStyle name="Percent 2" xfId="45"/>
    <cellStyle name="Title 2" xfId="42"/>
    <cellStyle name="Total 2" xfId="43"/>
    <cellStyle name="Warning Text 2" xfId="44"/>
  </cellStyles>
  <dxfs count="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be.com/channel/UCxkfJsAICJ6_8NvRn5T60Zg" TargetMode="External"/><Relationship Id="rId2" Type="http://schemas.openxmlformats.org/officeDocument/2006/relationships/image" Target="../media/image1.jpg"/><Relationship Id="rId1" Type="http://schemas.openxmlformats.org/officeDocument/2006/relationships/hyperlink" Target="https://youtu.be/7a0Kds6wPcg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5219559</xdr:colOff>
      <xdr:row>14</xdr:row>
      <xdr:rowOff>719764</xdr:rowOff>
    </xdr:from>
    <xdr:to>
      <xdr:col>7</xdr:col>
      <xdr:colOff>237254</xdr:colOff>
      <xdr:row>15</xdr:row>
      <xdr:rowOff>2803522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0549" y="6288226"/>
          <a:ext cx="11388133" cy="2809473"/>
        </a:xfrm>
        <a:prstGeom prst="rect">
          <a:avLst/>
        </a:prstGeom>
      </xdr:spPr>
    </xdr:pic>
    <xdr:clientData/>
  </xdr:twoCellAnchor>
  <xdr:twoCellAnchor editAs="oneCell">
    <xdr:from>
      <xdr:col>7</xdr:col>
      <xdr:colOff>-1</xdr:colOff>
      <xdr:row>9</xdr:row>
      <xdr:rowOff>381001</xdr:rowOff>
    </xdr:from>
    <xdr:to>
      <xdr:col>7</xdr:col>
      <xdr:colOff>6051176</xdr:colOff>
      <xdr:row>15</xdr:row>
      <xdr:rowOff>2838821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3642" y="3959679"/>
          <a:ext cx="6051177" cy="5233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7a0Kds6wPc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1"/>
  <sheetViews>
    <sheetView zoomScale="60" zoomScaleNormal="60" workbookViewId="0">
      <selection activeCell="C19" sqref="C19:Q19"/>
    </sheetView>
  </sheetViews>
  <sheetFormatPr defaultRowHeight="14.6"/>
  <cols>
    <col min="1" max="1" width="8.4609375" style="11" customWidth="1"/>
    <col min="2" max="2" width="3.921875" style="11" customWidth="1"/>
    <col min="3" max="16" width="9.23046875" style="11"/>
    <col min="17" max="17" width="61.15234375" style="11" customWidth="1"/>
    <col min="18" max="16384" width="9.23046875" style="11"/>
  </cols>
  <sheetData>
    <row r="1" spans="1:18" ht="38.6" customHeight="1">
      <c r="A1" s="12"/>
      <c r="B1" s="160" t="s">
        <v>213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5"/>
    </row>
    <row r="2" spans="1:18" ht="26.15">
      <c r="A2" s="13"/>
      <c r="B2" s="16">
        <v>1</v>
      </c>
      <c r="C2" s="157" t="s">
        <v>223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2"/>
    </row>
    <row r="3" spans="1:18" ht="26.15">
      <c r="A3" s="13"/>
      <c r="B3" s="16">
        <v>2</v>
      </c>
      <c r="C3" s="159" t="s">
        <v>214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2"/>
    </row>
    <row r="4" spans="1:18" ht="26.15">
      <c r="A4" s="13"/>
      <c r="B4" s="16">
        <v>3</v>
      </c>
      <c r="C4" s="158" t="s">
        <v>215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2"/>
    </row>
    <row r="5" spans="1:18" ht="26.15">
      <c r="A5" s="13"/>
      <c r="B5" s="16">
        <v>4</v>
      </c>
      <c r="C5" s="159" t="s">
        <v>268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2"/>
    </row>
    <row r="6" spans="1:18" ht="26.15">
      <c r="A6" s="13"/>
      <c r="B6" s="16">
        <v>5</v>
      </c>
      <c r="C6" s="158" t="s">
        <v>218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2"/>
    </row>
    <row r="7" spans="1:18" ht="26.15">
      <c r="A7" s="13"/>
      <c r="B7" s="16">
        <v>6</v>
      </c>
      <c r="C7" s="159" t="s">
        <v>216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2"/>
    </row>
    <row r="8" spans="1:18" ht="26.15">
      <c r="A8" s="13"/>
      <c r="B8" s="16">
        <v>7</v>
      </c>
      <c r="C8" s="158" t="s">
        <v>217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2"/>
    </row>
    <row r="9" spans="1:18" ht="46.3" customHeight="1">
      <c r="A9" s="13"/>
      <c r="B9" s="14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2"/>
    </row>
    <row r="10" spans="1:18" ht="87.45" customHeight="1">
      <c r="A10" s="162" t="s">
        <v>224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18" ht="116.15" customHeight="1">
      <c r="A11" s="164" t="s">
        <v>226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</row>
  </sheetData>
  <sheetProtection password="CC61" sheet="1" objects="1" scenarios="1"/>
  <mergeCells count="11">
    <mergeCell ref="C7:Q7"/>
    <mergeCell ref="C8:Q8"/>
    <mergeCell ref="C9:Q9"/>
    <mergeCell ref="A10:R10"/>
    <mergeCell ref="A11:R11"/>
    <mergeCell ref="C2:Q2"/>
    <mergeCell ref="C4:Q4"/>
    <mergeCell ref="C5:Q5"/>
    <mergeCell ref="C6:Q6"/>
    <mergeCell ref="B1:Q1"/>
    <mergeCell ref="C3:Q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65"/>
  <sheetViews>
    <sheetView tabSelected="1" topLeftCell="B9" zoomScale="39" zoomScaleNormal="39" workbookViewId="0">
      <selection activeCell="D22" sqref="D22"/>
    </sheetView>
  </sheetViews>
  <sheetFormatPr defaultRowHeight="14.6"/>
  <cols>
    <col min="1" max="1" width="9.23046875" style="17" hidden="1" customWidth="1"/>
    <col min="2" max="2" width="4.4609375" style="17" customWidth="1"/>
    <col min="3" max="3" width="80.53515625" style="17" customWidth="1"/>
    <col min="4" max="4" width="33.23046875" style="17" customWidth="1"/>
    <col min="5" max="5" width="5.921875" style="17" customWidth="1"/>
    <col min="6" max="6" width="74.69140625" style="17" customWidth="1"/>
    <col min="7" max="7" width="37.15234375" style="17" customWidth="1"/>
    <col min="8" max="8" width="85.69140625" style="17" customWidth="1"/>
    <col min="9" max="9" width="167.765625" style="17" customWidth="1"/>
    <col min="10" max="10" width="8.69140625" style="17" customWidth="1"/>
    <col min="11" max="11" width="7.53515625" style="17" customWidth="1"/>
    <col min="12" max="12" width="6.3828125" style="17" customWidth="1"/>
    <col min="13" max="13" width="27.3046875" style="17" customWidth="1"/>
    <col min="14" max="14" width="68.84375" style="17" customWidth="1"/>
    <col min="15" max="21" width="120.3828125" style="17" customWidth="1"/>
    <col min="22" max="16384" width="9.23046875" style="17"/>
  </cols>
  <sheetData>
    <row r="1" spans="1:34" ht="24.55" customHeight="1">
      <c r="B1" s="169" t="s">
        <v>98</v>
      </c>
      <c r="C1" s="169"/>
      <c r="D1" s="169"/>
      <c r="E1" s="169"/>
      <c r="F1" s="169"/>
      <c r="G1" s="170"/>
      <c r="H1" s="166" t="s">
        <v>267</v>
      </c>
      <c r="I1" s="136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8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</row>
    <row r="2" spans="1:34" ht="32.15" customHeight="1">
      <c r="B2" s="171" t="s">
        <v>99</v>
      </c>
      <c r="C2" s="171"/>
      <c r="D2" s="171"/>
      <c r="E2" s="171"/>
      <c r="F2" s="171"/>
      <c r="G2" s="172"/>
      <c r="H2" s="166"/>
      <c r="I2" s="136"/>
      <c r="J2" s="140"/>
      <c r="K2" s="140"/>
      <c r="L2" s="140"/>
      <c r="M2" s="140"/>
      <c r="N2" s="140"/>
      <c r="O2" s="137"/>
      <c r="P2" s="137"/>
      <c r="Q2" s="137"/>
      <c r="R2" s="137"/>
      <c r="S2" s="137"/>
      <c r="T2" s="137"/>
      <c r="U2" s="138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</row>
    <row r="3" spans="1:34" ht="32.25" customHeight="1">
      <c r="A3" s="117"/>
      <c r="B3" s="119">
        <v>1</v>
      </c>
      <c r="C3" s="120" t="s">
        <v>251</v>
      </c>
      <c r="D3" s="173" t="s">
        <v>269</v>
      </c>
      <c r="E3" s="173"/>
      <c r="F3" s="173"/>
      <c r="G3" s="174"/>
      <c r="H3" s="166"/>
      <c r="I3" s="136"/>
      <c r="J3" s="140"/>
      <c r="K3" s="140"/>
      <c r="L3" s="140"/>
      <c r="M3" s="140"/>
      <c r="N3" s="140"/>
      <c r="O3" s="137"/>
      <c r="P3" s="137"/>
      <c r="Q3" s="137"/>
      <c r="R3" s="137"/>
      <c r="S3" s="137"/>
      <c r="T3" s="137"/>
      <c r="U3" s="138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</row>
    <row r="4" spans="1:34" ht="32.25" customHeight="1">
      <c r="A4" s="117"/>
      <c r="B4" s="119">
        <v>2</v>
      </c>
      <c r="C4" s="121" t="s">
        <v>252</v>
      </c>
      <c r="D4" s="152" t="s">
        <v>270</v>
      </c>
      <c r="E4" s="119">
        <v>13</v>
      </c>
      <c r="F4" s="121" t="s">
        <v>253</v>
      </c>
      <c r="G4" s="148" t="s">
        <v>106</v>
      </c>
      <c r="H4" s="166"/>
      <c r="I4" s="136"/>
      <c r="J4" s="140"/>
      <c r="K4" s="140"/>
      <c r="L4" s="140"/>
      <c r="M4" s="140"/>
      <c r="N4" s="140"/>
      <c r="O4" s="137"/>
      <c r="P4" s="137"/>
      <c r="Q4" s="137"/>
      <c r="R4" s="137"/>
      <c r="S4" s="137"/>
      <c r="T4" s="137"/>
      <c r="U4" s="138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</row>
    <row r="5" spans="1:34" ht="32.25" customHeight="1">
      <c r="A5" s="117"/>
      <c r="B5" s="119">
        <v>3</v>
      </c>
      <c r="C5" s="120" t="s">
        <v>254</v>
      </c>
      <c r="D5" s="152" t="s">
        <v>271</v>
      </c>
      <c r="E5" s="119">
        <v>14</v>
      </c>
      <c r="F5" s="120" t="s">
        <v>255</v>
      </c>
      <c r="G5" s="148" t="s">
        <v>107</v>
      </c>
      <c r="H5" s="166"/>
      <c r="I5" s="136"/>
      <c r="J5" s="140"/>
      <c r="K5" s="140"/>
      <c r="L5" s="140"/>
      <c r="M5" s="140"/>
      <c r="N5" s="140"/>
      <c r="O5" s="137"/>
      <c r="P5" s="137"/>
      <c r="Q5" s="137"/>
      <c r="R5" s="137"/>
      <c r="S5" s="137"/>
      <c r="T5" s="137"/>
      <c r="U5" s="138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</row>
    <row r="6" spans="1:34" ht="32.25" customHeight="1">
      <c r="A6" s="117"/>
      <c r="B6" s="119">
        <v>4</v>
      </c>
      <c r="C6" s="121" t="s">
        <v>256</v>
      </c>
      <c r="D6" s="152" t="s">
        <v>272</v>
      </c>
      <c r="E6" s="119">
        <v>15</v>
      </c>
      <c r="F6" s="121" t="s">
        <v>257</v>
      </c>
      <c r="G6" s="149">
        <v>1210100012901</v>
      </c>
      <c r="H6" s="166"/>
      <c r="I6" s="136"/>
      <c r="J6" s="140"/>
      <c r="K6" s="140"/>
      <c r="L6" s="140"/>
      <c r="M6" s="140"/>
      <c r="N6" s="140"/>
      <c r="O6" s="137"/>
      <c r="P6" s="137"/>
      <c r="Q6" s="137"/>
      <c r="R6" s="137"/>
      <c r="S6" s="137"/>
      <c r="T6" s="137"/>
      <c r="U6" s="138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</row>
    <row r="7" spans="1:34" ht="32.25" customHeight="1">
      <c r="A7" s="117"/>
      <c r="B7" s="119">
        <v>5</v>
      </c>
      <c r="C7" s="120" t="s">
        <v>258</v>
      </c>
      <c r="D7" s="152" t="s">
        <v>273</v>
      </c>
      <c r="E7" s="119">
        <v>16</v>
      </c>
      <c r="F7" s="120" t="s">
        <v>259</v>
      </c>
      <c r="G7" s="148">
        <v>5000</v>
      </c>
      <c r="H7" s="166"/>
      <c r="I7" s="136"/>
      <c r="J7" s="140"/>
      <c r="K7" s="140"/>
      <c r="L7" s="140"/>
      <c r="M7" s="140"/>
      <c r="N7" s="140"/>
      <c r="O7" s="137"/>
      <c r="P7" s="137"/>
      <c r="Q7" s="137"/>
      <c r="R7" s="137"/>
      <c r="S7" s="137"/>
      <c r="T7" s="137"/>
      <c r="U7" s="138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</row>
    <row r="8" spans="1:34" ht="32.25" customHeight="1">
      <c r="A8" s="117"/>
      <c r="B8" s="119">
        <v>6</v>
      </c>
      <c r="C8" s="121" t="s">
        <v>200</v>
      </c>
      <c r="D8" s="152" t="s">
        <v>274</v>
      </c>
      <c r="E8" s="119">
        <v>17</v>
      </c>
      <c r="F8" s="121" t="s">
        <v>260</v>
      </c>
      <c r="G8" s="148" t="s">
        <v>275</v>
      </c>
      <c r="H8" s="166"/>
      <c r="I8" s="136"/>
      <c r="J8" s="140"/>
      <c r="K8" s="140"/>
      <c r="L8" s="140"/>
      <c r="M8" s="140"/>
      <c r="N8" s="140"/>
      <c r="O8" s="137"/>
      <c r="P8" s="137"/>
      <c r="Q8" s="137"/>
      <c r="R8" s="137"/>
      <c r="S8" s="137"/>
      <c r="T8" s="137"/>
      <c r="U8" s="138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</row>
    <row r="9" spans="1:34" ht="32.25" customHeight="1">
      <c r="A9" s="117"/>
      <c r="B9" s="119">
        <v>7</v>
      </c>
      <c r="C9" s="120" t="s">
        <v>261</v>
      </c>
      <c r="D9" s="152">
        <v>36900</v>
      </c>
      <c r="E9" s="119">
        <v>18</v>
      </c>
      <c r="F9" s="120" t="s">
        <v>100</v>
      </c>
      <c r="G9" s="150">
        <v>0.09</v>
      </c>
      <c r="H9" s="166"/>
      <c r="I9" s="136"/>
      <c r="J9" s="140"/>
      <c r="K9" s="140"/>
      <c r="L9" s="140"/>
      <c r="M9" s="140"/>
      <c r="N9" s="140"/>
      <c r="O9" s="137"/>
      <c r="P9" s="137"/>
      <c r="Q9" s="137"/>
      <c r="R9" s="137"/>
      <c r="S9" s="137"/>
      <c r="T9" s="137"/>
      <c r="U9" s="138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</row>
    <row r="10" spans="1:34" ht="32.25" customHeight="1">
      <c r="A10" s="117"/>
      <c r="B10" s="119">
        <v>8</v>
      </c>
      <c r="C10" s="121" t="s">
        <v>262</v>
      </c>
      <c r="D10" s="152" t="s">
        <v>201</v>
      </c>
      <c r="E10" s="119">
        <v>19</v>
      </c>
      <c r="F10" s="121" t="s">
        <v>263</v>
      </c>
      <c r="G10" s="148">
        <v>2850</v>
      </c>
      <c r="H10" s="166"/>
      <c r="I10" s="136"/>
      <c r="J10" s="140"/>
      <c r="K10" s="140"/>
      <c r="L10" s="140"/>
      <c r="M10" s="140"/>
      <c r="N10" s="140"/>
      <c r="O10" s="137"/>
      <c r="P10" s="138"/>
      <c r="Q10" s="138"/>
      <c r="R10" s="138"/>
      <c r="S10" s="138"/>
      <c r="T10" s="138"/>
      <c r="U10" s="138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</row>
    <row r="11" spans="1:34" ht="32.25" customHeight="1">
      <c r="A11" s="117"/>
      <c r="B11" s="119">
        <v>9</v>
      </c>
      <c r="C11" s="120" t="s">
        <v>264</v>
      </c>
      <c r="D11" s="152" t="s">
        <v>97</v>
      </c>
      <c r="E11" s="119">
        <v>20</v>
      </c>
      <c r="F11" s="120" t="s">
        <v>101</v>
      </c>
      <c r="G11" s="151" t="s">
        <v>199</v>
      </c>
      <c r="H11" s="166"/>
      <c r="I11" s="136"/>
      <c r="J11" s="141"/>
      <c r="K11" s="141"/>
      <c r="L11" s="141" t="s">
        <v>227</v>
      </c>
      <c r="M11" s="140"/>
      <c r="N11" s="140"/>
      <c r="O11" s="137"/>
      <c r="P11" s="138"/>
      <c r="Q11" s="138"/>
      <c r="R11" s="138"/>
      <c r="S11" s="138"/>
      <c r="T11" s="138"/>
      <c r="U11" s="138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</row>
    <row r="12" spans="1:34" ht="32.25" customHeight="1">
      <c r="A12" s="117"/>
      <c r="B12" s="119">
        <v>10</v>
      </c>
      <c r="C12" s="121" t="s">
        <v>102</v>
      </c>
      <c r="D12" s="152" t="s">
        <v>96</v>
      </c>
      <c r="E12" s="119">
        <v>21</v>
      </c>
      <c r="F12" s="121" t="s">
        <v>265</v>
      </c>
      <c r="G12" s="148" t="s">
        <v>96</v>
      </c>
      <c r="H12" s="166"/>
      <c r="I12" s="136"/>
      <c r="J12" s="141"/>
      <c r="K12" s="141" t="s">
        <v>96</v>
      </c>
      <c r="L12" s="141" t="s">
        <v>228</v>
      </c>
      <c r="M12" s="140"/>
      <c r="N12" s="140"/>
      <c r="O12" s="137"/>
      <c r="P12" s="138"/>
      <c r="Q12" s="138"/>
      <c r="R12" s="138"/>
      <c r="S12" s="138"/>
      <c r="T12" s="138"/>
      <c r="U12" s="138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</row>
    <row r="13" spans="1:34" ht="32.25" customHeight="1">
      <c r="A13" s="117"/>
      <c r="B13" s="119">
        <v>11</v>
      </c>
      <c r="C13" s="120" t="s">
        <v>103</v>
      </c>
      <c r="D13" s="152"/>
      <c r="E13" s="119">
        <v>22</v>
      </c>
      <c r="F13" s="120" t="s">
        <v>266</v>
      </c>
      <c r="G13" s="148" t="s">
        <v>97</v>
      </c>
      <c r="H13" s="166"/>
      <c r="I13" s="136"/>
      <c r="J13" s="141"/>
      <c r="K13" s="141" t="s">
        <v>97</v>
      </c>
      <c r="L13" s="141" t="s">
        <v>229</v>
      </c>
      <c r="M13" s="140"/>
      <c r="N13" s="140"/>
      <c r="O13" s="137"/>
      <c r="P13" s="138"/>
      <c r="Q13" s="138"/>
      <c r="R13" s="138"/>
      <c r="S13" s="138"/>
      <c r="T13" s="138"/>
      <c r="U13" s="138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</row>
    <row r="14" spans="1:34" ht="32.25" customHeight="1">
      <c r="A14" s="117"/>
      <c r="B14" s="119">
        <v>12</v>
      </c>
      <c r="C14" s="121" t="s">
        <v>104</v>
      </c>
      <c r="D14" s="152" t="s">
        <v>97</v>
      </c>
      <c r="E14" s="119">
        <v>23</v>
      </c>
      <c r="F14" s="121" t="s">
        <v>105</v>
      </c>
      <c r="G14" s="148" t="s">
        <v>199</v>
      </c>
      <c r="H14" s="166"/>
      <c r="I14" s="136"/>
      <c r="J14" s="141" t="s">
        <v>199</v>
      </c>
      <c r="K14" s="141" t="s">
        <v>199</v>
      </c>
      <c r="L14" s="141" t="s">
        <v>230</v>
      </c>
      <c r="M14" s="140"/>
      <c r="N14" s="140"/>
      <c r="O14" s="137"/>
      <c r="P14" s="138"/>
      <c r="Q14" s="138"/>
      <c r="R14" s="138"/>
      <c r="S14" s="138"/>
      <c r="T14" s="138"/>
      <c r="U14" s="138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</row>
    <row r="15" spans="1:34" ht="57.45" customHeight="1">
      <c r="B15" s="167" t="s">
        <v>212</v>
      </c>
      <c r="C15" s="168"/>
      <c r="D15" s="168"/>
      <c r="E15" s="168"/>
      <c r="F15" s="168"/>
      <c r="G15" s="168"/>
      <c r="H15" s="166"/>
      <c r="I15" s="136"/>
      <c r="J15" s="142">
        <v>0.09</v>
      </c>
      <c r="K15" s="143">
        <v>44642</v>
      </c>
      <c r="L15" s="141" t="s">
        <v>231</v>
      </c>
      <c r="M15" s="140"/>
      <c r="N15" s="140"/>
      <c r="O15" s="137"/>
      <c r="P15" s="138"/>
      <c r="Q15" s="138"/>
      <c r="R15" s="138"/>
      <c r="S15" s="138"/>
      <c r="T15" s="138"/>
      <c r="U15" s="138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</row>
    <row r="16" spans="1:34" ht="224.6" customHeight="1">
      <c r="B16" s="153"/>
      <c r="C16" s="156" t="s">
        <v>277</v>
      </c>
      <c r="D16" s="154"/>
      <c r="E16" s="154"/>
      <c r="F16" s="154"/>
      <c r="G16" s="155"/>
      <c r="H16" s="166"/>
      <c r="I16" s="136"/>
      <c r="J16" s="142">
        <v>0.18</v>
      </c>
      <c r="K16" s="143">
        <v>44673</v>
      </c>
      <c r="L16" s="141" t="s">
        <v>232</v>
      </c>
      <c r="M16" s="140"/>
      <c r="N16" s="140"/>
      <c r="O16" s="137"/>
      <c r="P16" s="138"/>
      <c r="Q16" s="138"/>
      <c r="R16" s="138"/>
      <c r="S16" s="138"/>
      <c r="T16" s="138"/>
      <c r="U16" s="138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</row>
    <row r="17" spans="8:34">
      <c r="H17" s="118" t="s">
        <v>276</v>
      </c>
      <c r="I17" s="144"/>
      <c r="J17" s="141" t="s">
        <v>199</v>
      </c>
      <c r="K17" s="143">
        <v>44703</v>
      </c>
      <c r="L17" s="141" t="s">
        <v>233</v>
      </c>
      <c r="M17" s="140"/>
      <c r="N17" s="140"/>
      <c r="O17" s="137"/>
      <c r="P17" s="138"/>
      <c r="Q17" s="138"/>
      <c r="R17" s="138"/>
      <c r="S17" s="138"/>
      <c r="T17" s="138"/>
      <c r="U17" s="138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</row>
    <row r="18" spans="8:34">
      <c r="H18" s="118"/>
      <c r="I18" s="144"/>
      <c r="J18" s="141">
        <v>320</v>
      </c>
      <c r="K18" s="143">
        <v>44734</v>
      </c>
      <c r="L18" s="141" t="s">
        <v>234</v>
      </c>
      <c r="M18" s="140"/>
      <c r="N18" s="140"/>
      <c r="O18" s="137"/>
      <c r="P18" s="138"/>
      <c r="Q18" s="138"/>
      <c r="R18" s="138"/>
      <c r="S18" s="138"/>
      <c r="T18" s="138"/>
      <c r="U18" s="138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</row>
    <row r="19" spans="8:34">
      <c r="H19" s="118"/>
      <c r="I19" s="144"/>
      <c r="J19" s="141">
        <v>620</v>
      </c>
      <c r="K19" s="143">
        <v>44764</v>
      </c>
      <c r="L19" s="141" t="s">
        <v>235</v>
      </c>
      <c r="M19" s="140"/>
      <c r="N19" s="140"/>
      <c r="O19" s="137"/>
      <c r="P19" s="138"/>
      <c r="Q19" s="138"/>
      <c r="R19" s="138"/>
      <c r="S19" s="138"/>
      <c r="T19" s="138"/>
      <c r="U19" s="138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</row>
    <row r="20" spans="8:34">
      <c r="H20" s="118"/>
      <c r="I20" s="144"/>
      <c r="J20" s="141">
        <v>1000</v>
      </c>
      <c r="K20" s="143">
        <v>44795</v>
      </c>
      <c r="L20" s="141" t="s">
        <v>201</v>
      </c>
      <c r="M20" s="140"/>
      <c r="N20" s="140"/>
      <c r="O20" s="137"/>
      <c r="P20" s="138"/>
      <c r="Q20" s="138"/>
      <c r="R20" s="138"/>
      <c r="S20" s="138"/>
      <c r="T20" s="138"/>
      <c r="U20" s="138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</row>
    <row r="21" spans="8:34">
      <c r="H21" s="118"/>
      <c r="I21" s="144"/>
      <c r="J21" s="141"/>
      <c r="K21" s="143">
        <v>44826</v>
      </c>
      <c r="L21" s="141" t="s">
        <v>236</v>
      </c>
      <c r="M21" s="140"/>
      <c r="N21" s="140"/>
      <c r="O21" s="137"/>
      <c r="P21" s="138"/>
      <c r="Q21" s="138"/>
      <c r="R21" s="138"/>
      <c r="S21" s="138"/>
      <c r="T21" s="138"/>
      <c r="U21" s="138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</row>
    <row r="22" spans="8:34">
      <c r="H22" s="118"/>
      <c r="I22" s="144"/>
      <c r="J22" s="141"/>
      <c r="K22" s="143">
        <v>44856</v>
      </c>
      <c r="L22" s="141" t="s">
        <v>237</v>
      </c>
      <c r="M22" s="140"/>
      <c r="N22" s="140"/>
      <c r="O22" s="137"/>
      <c r="P22" s="138"/>
      <c r="Q22" s="138"/>
      <c r="R22" s="138"/>
      <c r="S22" s="138"/>
      <c r="T22" s="138"/>
      <c r="U22" s="138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</row>
    <row r="23" spans="8:34">
      <c r="H23" s="118"/>
      <c r="I23" s="144"/>
      <c r="J23" s="141"/>
      <c r="K23" s="143">
        <v>44887</v>
      </c>
      <c r="L23" s="141" t="s">
        <v>238</v>
      </c>
      <c r="M23" s="140"/>
      <c r="N23" s="140"/>
      <c r="O23" s="137"/>
      <c r="P23" s="138"/>
      <c r="Q23" s="138"/>
      <c r="R23" s="138"/>
      <c r="S23" s="138"/>
      <c r="T23" s="138"/>
      <c r="U23" s="138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</row>
    <row r="24" spans="8:34">
      <c r="H24" s="118"/>
      <c r="I24" s="144"/>
      <c r="J24" s="141"/>
      <c r="K24" s="143">
        <v>44917</v>
      </c>
      <c r="L24" s="141" t="s">
        <v>239</v>
      </c>
      <c r="M24" s="140"/>
      <c r="N24" s="140"/>
      <c r="O24" s="137"/>
      <c r="P24" s="138"/>
      <c r="Q24" s="138"/>
      <c r="R24" s="138"/>
      <c r="S24" s="138"/>
      <c r="T24" s="138"/>
      <c r="U24" s="138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</row>
    <row r="25" spans="8:34">
      <c r="H25" s="118"/>
      <c r="I25" s="144"/>
      <c r="J25" s="141"/>
      <c r="K25" s="143">
        <v>44584</v>
      </c>
      <c r="L25" s="141" t="s">
        <v>240</v>
      </c>
      <c r="M25" s="140"/>
      <c r="N25" s="140"/>
      <c r="O25" s="137"/>
      <c r="P25" s="138"/>
      <c r="Q25" s="138"/>
      <c r="R25" s="138"/>
      <c r="S25" s="138"/>
      <c r="T25" s="138"/>
      <c r="U25" s="138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</row>
    <row r="26" spans="8:34">
      <c r="H26" s="118"/>
      <c r="I26" s="144"/>
      <c r="J26" s="141"/>
      <c r="K26" s="143">
        <v>44615</v>
      </c>
      <c r="L26" s="141" t="s">
        <v>241</v>
      </c>
      <c r="M26" s="140"/>
      <c r="N26" s="140"/>
      <c r="O26" s="137"/>
      <c r="P26" s="138"/>
      <c r="Q26" s="138"/>
      <c r="R26" s="138"/>
      <c r="S26" s="138"/>
      <c r="T26" s="138"/>
      <c r="U26" s="138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</row>
    <row r="27" spans="8:34">
      <c r="H27" s="118"/>
      <c r="I27" s="144"/>
      <c r="J27" s="141"/>
      <c r="K27" s="141"/>
      <c r="L27" s="141" t="s">
        <v>242</v>
      </c>
      <c r="M27" s="140"/>
      <c r="N27" s="140"/>
      <c r="O27" s="137"/>
      <c r="P27" s="138"/>
      <c r="Q27" s="138"/>
      <c r="R27" s="138"/>
      <c r="S27" s="138"/>
      <c r="T27" s="138"/>
      <c r="U27" s="138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</row>
    <row r="28" spans="8:34">
      <c r="H28" s="118"/>
      <c r="I28" s="144"/>
      <c r="J28" s="141"/>
      <c r="K28" s="141"/>
      <c r="L28" s="141" t="s">
        <v>243</v>
      </c>
      <c r="M28" s="140"/>
      <c r="N28" s="140"/>
      <c r="O28" s="137"/>
      <c r="P28" s="138"/>
      <c r="Q28" s="138"/>
      <c r="R28" s="138"/>
      <c r="S28" s="138"/>
      <c r="T28" s="138"/>
      <c r="U28" s="138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</row>
    <row r="29" spans="8:34">
      <c r="H29" s="118"/>
      <c r="I29" s="144"/>
      <c r="J29" s="141"/>
      <c r="K29" s="141"/>
      <c r="L29" s="141" t="s">
        <v>244</v>
      </c>
      <c r="M29" s="140"/>
      <c r="N29" s="140"/>
      <c r="O29" s="137"/>
      <c r="P29" s="138"/>
      <c r="Q29" s="138"/>
      <c r="R29" s="138"/>
      <c r="S29" s="138"/>
      <c r="T29" s="138"/>
      <c r="U29" s="138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</row>
    <row r="30" spans="8:34">
      <c r="H30" s="118"/>
      <c r="I30" s="144"/>
      <c r="J30" s="141"/>
      <c r="K30" s="141"/>
      <c r="L30" s="141" t="s">
        <v>245</v>
      </c>
      <c r="M30" s="140"/>
      <c r="N30" s="140"/>
      <c r="O30" s="137"/>
      <c r="P30" s="138"/>
      <c r="Q30" s="138"/>
      <c r="R30" s="138"/>
      <c r="S30" s="138"/>
      <c r="T30" s="138"/>
      <c r="U30" s="138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</row>
    <row r="31" spans="8:34">
      <c r="H31" s="118"/>
      <c r="I31" s="144"/>
      <c r="J31" s="141"/>
      <c r="K31" s="141"/>
      <c r="L31" s="141" t="s">
        <v>246</v>
      </c>
      <c r="M31" s="140"/>
      <c r="N31" s="140"/>
      <c r="O31" s="137"/>
      <c r="P31" s="138"/>
      <c r="Q31" s="138"/>
      <c r="R31" s="138"/>
      <c r="S31" s="138"/>
      <c r="T31" s="138"/>
      <c r="U31" s="138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</row>
    <row r="32" spans="8:34">
      <c r="H32" s="118"/>
      <c r="I32" s="144"/>
      <c r="J32" s="141"/>
      <c r="K32" s="141"/>
      <c r="L32" s="141" t="s">
        <v>247</v>
      </c>
      <c r="M32" s="140"/>
      <c r="N32" s="140"/>
      <c r="O32" s="137"/>
      <c r="P32" s="138"/>
      <c r="Q32" s="138"/>
      <c r="R32" s="138"/>
      <c r="S32" s="138"/>
      <c r="T32" s="138"/>
      <c r="U32" s="138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</row>
    <row r="33" spans="8:34">
      <c r="H33" s="118"/>
      <c r="I33" s="144"/>
      <c r="J33" s="141"/>
      <c r="K33" s="141"/>
      <c r="L33" s="141" t="s">
        <v>248</v>
      </c>
      <c r="M33" s="140"/>
      <c r="N33" s="140"/>
      <c r="O33" s="137"/>
      <c r="P33" s="138"/>
      <c r="Q33" s="138"/>
      <c r="R33" s="138"/>
      <c r="S33" s="138"/>
      <c r="T33" s="138"/>
      <c r="U33" s="138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</row>
    <row r="34" spans="8:34">
      <c r="H34" s="118"/>
      <c r="I34" s="144"/>
      <c r="J34" s="141"/>
      <c r="K34" s="141"/>
      <c r="L34" s="141" t="s">
        <v>249</v>
      </c>
      <c r="M34" s="140"/>
      <c r="N34" s="140"/>
      <c r="O34" s="137"/>
      <c r="P34" s="138"/>
      <c r="Q34" s="138"/>
      <c r="R34" s="138"/>
      <c r="S34" s="138"/>
      <c r="T34" s="138"/>
      <c r="U34" s="138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</row>
    <row r="35" spans="8:34">
      <c r="H35" s="118"/>
      <c r="I35" s="144"/>
      <c r="J35" s="141"/>
      <c r="K35" s="141"/>
      <c r="L35" s="141" t="s">
        <v>250</v>
      </c>
      <c r="M35" s="140"/>
      <c r="N35" s="140"/>
      <c r="O35" s="137"/>
      <c r="P35" s="138"/>
      <c r="Q35" s="138"/>
      <c r="R35" s="138"/>
      <c r="S35" s="138"/>
      <c r="T35" s="138"/>
      <c r="U35" s="138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</row>
    <row r="36" spans="8:34">
      <c r="H36" s="118"/>
      <c r="I36" s="144"/>
      <c r="J36" s="141"/>
      <c r="K36" s="141"/>
      <c r="L36" s="141"/>
      <c r="M36" s="140"/>
      <c r="N36" s="140"/>
      <c r="O36" s="137"/>
      <c r="P36" s="138"/>
      <c r="Q36" s="138"/>
      <c r="R36" s="138"/>
      <c r="S36" s="138"/>
      <c r="T36" s="138"/>
      <c r="U36" s="138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</row>
    <row r="37" spans="8:34">
      <c r="H37" s="118"/>
      <c r="I37" s="144"/>
      <c r="J37" s="141"/>
      <c r="K37" s="141"/>
      <c r="L37" s="141"/>
      <c r="M37" s="140"/>
      <c r="N37" s="140"/>
      <c r="O37" s="137"/>
      <c r="P37" s="138"/>
      <c r="Q37" s="138"/>
      <c r="R37" s="138"/>
      <c r="S37" s="138"/>
      <c r="T37" s="138"/>
      <c r="U37" s="138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</row>
    <row r="38" spans="8:34">
      <c r="I38" s="139"/>
      <c r="J38" s="141"/>
      <c r="K38" s="141"/>
      <c r="L38" s="141"/>
      <c r="M38" s="140"/>
      <c r="N38" s="140"/>
      <c r="O38" s="137"/>
      <c r="P38" s="138"/>
      <c r="Q38" s="138"/>
      <c r="R38" s="138"/>
      <c r="S38" s="138"/>
      <c r="T38" s="138"/>
      <c r="U38" s="138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</row>
    <row r="39" spans="8:34">
      <c r="I39" s="139"/>
      <c r="J39" s="140"/>
      <c r="K39" s="140"/>
      <c r="L39" s="140"/>
      <c r="M39" s="140"/>
      <c r="N39" s="140"/>
      <c r="O39" s="137"/>
      <c r="P39" s="138"/>
      <c r="Q39" s="138"/>
      <c r="R39" s="138"/>
      <c r="S39" s="138"/>
      <c r="T39" s="138"/>
      <c r="U39" s="138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</row>
    <row r="40" spans="8:34">
      <c r="I40" s="139"/>
      <c r="J40" s="140"/>
      <c r="K40" s="140"/>
      <c r="L40" s="140"/>
      <c r="M40" s="140"/>
      <c r="N40" s="140"/>
      <c r="O40" s="137"/>
      <c r="P40" s="138"/>
      <c r="Q40" s="138"/>
      <c r="R40" s="138"/>
      <c r="S40" s="138"/>
      <c r="T40" s="138"/>
      <c r="U40" s="138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</row>
    <row r="41" spans="8:34">
      <c r="I41" s="139"/>
      <c r="J41" s="140"/>
      <c r="K41" s="140"/>
      <c r="L41" s="140"/>
      <c r="M41" s="140"/>
      <c r="N41" s="140"/>
      <c r="O41" s="137"/>
      <c r="P41" s="138"/>
      <c r="Q41" s="138"/>
      <c r="R41" s="138"/>
      <c r="S41" s="138"/>
      <c r="T41" s="138"/>
      <c r="U41" s="138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</row>
    <row r="42" spans="8:34">
      <c r="I42" s="139"/>
      <c r="J42" s="140"/>
      <c r="K42" s="140"/>
      <c r="L42" s="140"/>
      <c r="M42" s="140"/>
      <c r="N42" s="140"/>
      <c r="O42" s="137"/>
      <c r="P42" s="138"/>
      <c r="Q42" s="138"/>
      <c r="R42" s="138"/>
      <c r="S42" s="138"/>
      <c r="T42" s="138"/>
      <c r="U42" s="138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</row>
    <row r="43" spans="8:34">
      <c r="I43" s="139"/>
      <c r="J43" s="140"/>
      <c r="K43" s="140"/>
      <c r="L43" s="140"/>
      <c r="M43" s="140"/>
      <c r="N43" s="140"/>
      <c r="O43" s="137"/>
      <c r="P43" s="138"/>
      <c r="Q43" s="138"/>
      <c r="R43" s="138"/>
      <c r="S43" s="138"/>
      <c r="T43" s="138"/>
      <c r="U43" s="138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</row>
    <row r="44" spans="8:34">
      <c r="I44" s="139"/>
      <c r="J44" s="140"/>
      <c r="K44" s="140"/>
      <c r="L44" s="140"/>
      <c r="M44" s="140"/>
      <c r="N44" s="140"/>
      <c r="O44" s="137"/>
      <c r="P44" s="138"/>
      <c r="Q44" s="138"/>
      <c r="R44" s="138"/>
      <c r="S44" s="138"/>
      <c r="T44" s="138"/>
      <c r="U44" s="138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</row>
    <row r="45" spans="8:34">
      <c r="I45" s="139"/>
      <c r="J45" s="140"/>
      <c r="K45" s="140"/>
      <c r="L45" s="140"/>
      <c r="M45" s="140"/>
      <c r="N45" s="140"/>
      <c r="O45" s="137"/>
      <c r="P45" s="138"/>
      <c r="Q45" s="138"/>
      <c r="R45" s="138"/>
      <c r="S45" s="138"/>
      <c r="T45" s="138"/>
      <c r="U45" s="138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</row>
    <row r="46" spans="8:34">
      <c r="I46" s="139"/>
      <c r="J46" s="140"/>
      <c r="K46" s="140"/>
      <c r="L46" s="140"/>
      <c r="M46" s="140"/>
      <c r="N46" s="140"/>
      <c r="O46" s="137"/>
      <c r="P46" s="138"/>
      <c r="Q46" s="138"/>
      <c r="R46" s="138"/>
      <c r="S46" s="138"/>
      <c r="T46" s="138"/>
      <c r="U46" s="138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</row>
    <row r="47" spans="8:34">
      <c r="I47" s="139"/>
      <c r="J47" s="140"/>
      <c r="K47" s="140"/>
      <c r="L47" s="140"/>
      <c r="M47" s="140"/>
      <c r="N47" s="140"/>
      <c r="O47" s="137"/>
      <c r="P47" s="138"/>
      <c r="Q47" s="138"/>
      <c r="R47" s="138"/>
      <c r="S47" s="138"/>
      <c r="T47" s="138"/>
      <c r="U47" s="138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</row>
    <row r="48" spans="8:34">
      <c r="I48" s="139"/>
      <c r="J48" s="140"/>
      <c r="K48" s="140"/>
      <c r="L48" s="140"/>
      <c r="M48" s="140"/>
      <c r="N48" s="140"/>
      <c r="O48" s="137"/>
      <c r="P48" s="138"/>
      <c r="Q48" s="138"/>
      <c r="R48" s="138"/>
      <c r="S48" s="138"/>
      <c r="T48" s="138"/>
      <c r="U48" s="138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</row>
    <row r="49" spans="9:34">
      <c r="I49" s="139"/>
      <c r="J49" s="140"/>
      <c r="K49" s="140"/>
      <c r="L49" s="140"/>
      <c r="M49" s="140"/>
      <c r="N49" s="140"/>
      <c r="O49" s="137"/>
      <c r="P49" s="138"/>
      <c r="Q49" s="138"/>
      <c r="R49" s="138"/>
      <c r="S49" s="138"/>
      <c r="T49" s="138"/>
      <c r="U49" s="138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</row>
    <row r="50" spans="9:34">
      <c r="I50" s="139"/>
      <c r="J50" s="140"/>
      <c r="K50" s="140"/>
      <c r="L50" s="140"/>
      <c r="M50" s="140"/>
      <c r="N50" s="140"/>
      <c r="O50" s="137"/>
      <c r="P50" s="138"/>
      <c r="Q50" s="138"/>
      <c r="R50" s="138"/>
      <c r="S50" s="138"/>
      <c r="T50" s="138"/>
      <c r="U50" s="138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</row>
    <row r="51" spans="9:34">
      <c r="I51" s="139"/>
      <c r="J51" s="140"/>
      <c r="K51" s="140"/>
      <c r="L51" s="140"/>
      <c r="M51" s="140"/>
      <c r="N51" s="140"/>
      <c r="O51" s="137"/>
      <c r="P51" s="138"/>
      <c r="Q51" s="138"/>
      <c r="R51" s="138"/>
      <c r="S51" s="138"/>
      <c r="T51" s="138"/>
      <c r="U51" s="138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</row>
    <row r="52" spans="9:34">
      <c r="I52" s="139"/>
      <c r="J52" s="140"/>
      <c r="K52" s="140"/>
      <c r="L52" s="140"/>
      <c r="M52" s="140"/>
      <c r="N52" s="140"/>
      <c r="O52" s="137"/>
      <c r="P52" s="138"/>
      <c r="Q52" s="138"/>
      <c r="R52" s="138"/>
      <c r="S52" s="138"/>
      <c r="T52" s="138"/>
      <c r="U52" s="138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</row>
    <row r="53" spans="9:34">
      <c r="I53" s="139"/>
      <c r="J53" s="140"/>
      <c r="K53" s="140"/>
      <c r="L53" s="140"/>
      <c r="M53" s="140"/>
      <c r="N53" s="140"/>
      <c r="O53" s="137"/>
      <c r="P53" s="138"/>
      <c r="Q53" s="138"/>
      <c r="R53" s="138"/>
      <c r="S53" s="138"/>
      <c r="T53" s="138"/>
      <c r="U53" s="138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</row>
    <row r="54" spans="9:34">
      <c r="I54" s="139"/>
      <c r="J54" s="140"/>
      <c r="K54" s="140"/>
      <c r="L54" s="140"/>
      <c r="M54" s="140"/>
      <c r="N54" s="140"/>
      <c r="O54" s="137"/>
      <c r="P54" s="138"/>
      <c r="Q54" s="138"/>
      <c r="R54" s="138"/>
      <c r="S54" s="138"/>
      <c r="T54" s="138"/>
      <c r="U54" s="138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</row>
    <row r="55" spans="9:34">
      <c r="I55" s="139"/>
      <c r="J55" s="140"/>
      <c r="K55" s="140"/>
      <c r="L55" s="140"/>
      <c r="M55" s="140"/>
      <c r="N55" s="140"/>
      <c r="O55" s="137"/>
      <c r="P55" s="138"/>
      <c r="Q55" s="138"/>
      <c r="R55" s="138"/>
      <c r="S55" s="138"/>
      <c r="T55" s="138"/>
      <c r="U55" s="138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</row>
    <row r="56" spans="9:34">
      <c r="I56" s="139"/>
      <c r="J56" s="140"/>
      <c r="K56" s="140"/>
      <c r="L56" s="140"/>
      <c r="M56" s="140"/>
      <c r="N56" s="140"/>
      <c r="O56" s="137"/>
      <c r="P56" s="138"/>
      <c r="Q56" s="138"/>
      <c r="R56" s="138"/>
      <c r="S56" s="138"/>
      <c r="T56" s="138"/>
      <c r="U56" s="138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</row>
    <row r="57" spans="9:34">
      <c r="I57" s="139"/>
      <c r="J57" s="140"/>
      <c r="K57" s="140"/>
      <c r="L57" s="140"/>
      <c r="M57" s="140"/>
      <c r="N57" s="140"/>
      <c r="O57" s="137"/>
      <c r="P57" s="138"/>
      <c r="Q57" s="138"/>
      <c r="R57" s="138"/>
      <c r="S57" s="138"/>
      <c r="T57" s="138"/>
      <c r="U57" s="138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</row>
    <row r="58" spans="9:34">
      <c r="I58" s="139"/>
      <c r="J58" s="145"/>
      <c r="K58" s="145"/>
      <c r="L58" s="145"/>
      <c r="M58" s="145"/>
      <c r="N58" s="145"/>
      <c r="O58" s="146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</row>
    <row r="59" spans="9:34">
      <c r="I59" s="139"/>
      <c r="J59" s="145"/>
      <c r="K59" s="145"/>
      <c r="L59" s="145"/>
      <c r="M59" s="145"/>
      <c r="N59" s="145"/>
      <c r="O59" s="146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</row>
    <row r="60" spans="9:34">
      <c r="I60" s="139"/>
      <c r="J60" s="145"/>
      <c r="K60" s="145"/>
      <c r="L60" s="145"/>
      <c r="M60" s="145"/>
      <c r="N60" s="145"/>
      <c r="O60" s="146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</row>
    <row r="61" spans="9:34">
      <c r="I61" s="139"/>
      <c r="J61" s="145"/>
      <c r="K61" s="145"/>
      <c r="L61" s="145"/>
      <c r="M61" s="145"/>
      <c r="N61" s="145"/>
      <c r="O61" s="146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</row>
    <row r="62" spans="9:34">
      <c r="I62" s="139"/>
      <c r="J62" s="145"/>
      <c r="K62" s="145"/>
      <c r="L62" s="145"/>
      <c r="M62" s="145"/>
      <c r="N62" s="145"/>
      <c r="O62" s="146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</row>
    <row r="63" spans="9:34">
      <c r="I63" s="139"/>
      <c r="J63" s="147"/>
      <c r="K63" s="147"/>
      <c r="L63" s="147"/>
      <c r="M63" s="147"/>
      <c r="N63" s="147"/>
      <c r="O63" s="146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</row>
    <row r="64" spans="9:34">
      <c r="I64" s="139"/>
      <c r="J64" s="146"/>
      <c r="K64" s="146"/>
      <c r="L64" s="146"/>
      <c r="M64" s="146"/>
      <c r="N64" s="146"/>
      <c r="O64" s="146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</row>
    <row r="65" spans="10:15">
      <c r="J65" s="135"/>
      <c r="K65" s="135"/>
      <c r="L65" s="135"/>
      <c r="M65" s="135"/>
      <c r="N65" s="135"/>
      <c r="O65" s="135"/>
    </row>
  </sheetData>
  <sheetProtection password="CC61" sheet="1" objects="1" scenarios="1"/>
  <mergeCells count="5">
    <mergeCell ref="H1:H16"/>
    <mergeCell ref="B15:G15"/>
    <mergeCell ref="B1:G1"/>
    <mergeCell ref="B2:G2"/>
    <mergeCell ref="D3:G3"/>
  </mergeCells>
  <dataValidations count="6">
    <dataValidation type="list" allowBlank="1" showInputMessage="1" showErrorMessage="1" sqref="D11:D12 D14 G12:G13">
      <formula1>$K$12:$K$13</formula1>
    </dataValidation>
    <dataValidation type="list" allowBlank="1" showInputMessage="1" showErrorMessage="1" sqref="G11">
      <formula1>$K$14:$K$26</formula1>
    </dataValidation>
    <dataValidation type="list" allowBlank="1" showInputMessage="1" showErrorMessage="1" sqref="G9">
      <formula1>$J$14:$J$16</formula1>
    </dataValidation>
    <dataValidation type="list" allowBlank="1" showInputMessage="1" showErrorMessage="1" sqref="D10">
      <formula1>$L$11:$L$34</formula1>
    </dataValidation>
    <dataValidation type="list" allowBlank="1" showInputMessage="1" showErrorMessage="1" sqref="G14">
      <formula1>$J$17:$J$20</formula1>
    </dataValidation>
    <dataValidation type="whole" errorStyle="information" allowBlank="1" showInputMessage="1" error="DEAR SIR/MADAM  मोबाइल नंबर 10 अंक का होता है |" sqref="G8">
      <formula1>10</formula1>
      <formula2>10</formula2>
    </dataValidation>
  </dataValidations>
  <hyperlinks>
    <hyperlink ref="C16" r:id="rId1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31"/>
  <sheetViews>
    <sheetView topLeftCell="C9" zoomScale="52" zoomScaleNormal="52" workbookViewId="0">
      <selection activeCell="J16" sqref="J16"/>
    </sheetView>
  </sheetViews>
  <sheetFormatPr defaultRowHeight="14.6"/>
  <cols>
    <col min="1" max="2" width="9.23046875" style="27" hidden="1" customWidth="1"/>
    <col min="3" max="3" width="13.23046875" style="27" customWidth="1"/>
    <col min="4" max="4" width="10.3046875" style="27" customWidth="1"/>
    <col min="5" max="7" width="5.53515625" style="27" customWidth="1"/>
    <col min="8" max="8" width="8.15234375" style="27" customWidth="1"/>
    <col min="9" max="9" width="8.3828125" style="27" customWidth="1"/>
    <col min="10" max="12" width="6.23046875" style="27" customWidth="1"/>
    <col min="13" max="13" width="7.23046875" style="27" customWidth="1"/>
    <col min="14" max="14" width="10.3046875" style="27" customWidth="1"/>
    <col min="15" max="15" width="8.3046875" style="27" customWidth="1"/>
    <col min="16" max="17" width="6.69140625" style="27" customWidth="1"/>
    <col min="18" max="18" width="6.15234375" style="27" customWidth="1"/>
    <col min="19" max="19" width="5.4609375" style="27" customWidth="1"/>
    <col min="20" max="20" width="9.921875" style="27" customWidth="1"/>
    <col min="21" max="21" width="5.69140625" style="27" customWidth="1"/>
    <col min="22" max="22" width="7.921875" style="27" customWidth="1"/>
    <col min="23" max="23" width="6.3828125" style="27" customWidth="1"/>
    <col min="24" max="24" width="6.23046875" style="27" customWidth="1"/>
    <col min="25" max="25" width="6.69140625" style="27" customWidth="1"/>
    <col min="26" max="26" width="9.3046875" style="27" customWidth="1"/>
    <col min="27" max="28" width="11" style="27" customWidth="1"/>
    <col min="29" max="16384" width="9.23046875" style="27"/>
  </cols>
  <sheetData>
    <row r="1" spans="1:32" ht="0.45" customHeight="1">
      <c r="A1" s="18"/>
      <c r="B1" s="18"/>
      <c r="C1" s="19"/>
      <c r="D1" s="20"/>
      <c r="E1" s="20"/>
      <c r="F1" s="20"/>
      <c r="G1" s="20"/>
      <c r="H1" s="20"/>
      <c r="I1" s="20"/>
      <c r="J1" s="20"/>
      <c r="K1" s="20"/>
      <c r="L1" s="21"/>
      <c r="M1" s="21"/>
      <c r="N1" s="22"/>
      <c r="O1" s="22"/>
      <c r="P1" s="22"/>
      <c r="Q1" s="22"/>
      <c r="R1" s="22"/>
      <c r="S1" s="22"/>
      <c r="T1" s="23"/>
      <c r="U1" s="20"/>
      <c r="V1" s="24"/>
      <c r="W1" s="24"/>
      <c r="X1" s="24"/>
      <c r="Y1" s="24"/>
      <c r="Z1" s="25"/>
      <c r="AA1" s="26"/>
      <c r="AB1" s="26"/>
      <c r="AC1" s="18"/>
    </row>
    <row r="2" spans="1:32" ht="27">
      <c r="A2" s="18"/>
      <c r="B2" s="18"/>
      <c r="C2" s="179" t="str">
        <f>MASTERDATA!D3</f>
        <v>GOVT. SR. SEC. SCHOOL, RAWACHH, BLOCK-SAYARA,UDAIPUR RAJ.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8"/>
    </row>
    <row r="3" spans="1:32" ht="23.6">
      <c r="A3" s="18"/>
      <c r="B3" s="18"/>
      <c r="C3" s="180" t="s">
        <v>95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"/>
    </row>
    <row r="4" spans="1:32" ht="17.600000000000001">
      <c r="A4" s="18"/>
      <c r="B4" s="1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18"/>
    </row>
    <row r="5" spans="1:32" ht="16.75">
      <c r="A5" s="29"/>
      <c r="B5" s="29"/>
      <c r="C5" s="30" t="s">
        <v>62</v>
      </c>
      <c r="D5" s="183" t="str">
        <f>MASTERDATA!D5</f>
        <v>SUNIL KUMAR MAHAWAR</v>
      </c>
      <c r="E5" s="183"/>
      <c r="F5" s="183"/>
      <c r="G5" s="183"/>
      <c r="H5" s="183"/>
      <c r="I5" s="183"/>
      <c r="J5" s="183"/>
      <c r="K5" s="182" t="s">
        <v>3</v>
      </c>
      <c r="L5" s="182"/>
      <c r="M5" s="185" t="str">
        <f>MASTERDATA!D6</f>
        <v>DFGHJ1234H</v>
      </c>
      <c r="N5" s="185"/>
      <c r="O5" s="185"/>
      <c r="P5" s="31"/>
      <c r="Q5" s="31"/>
      <c r="R5" s="30" t="s">
        <v>63</v>
      </c>
      <c r="S5" s="178" t="str">
        <f>MASTERDATA!D4</f>
        <v>SHSHP888N</v>
      </c>
      <c r="T5" s="178"/>
      <c r="U5" s="178"/>
      <c r="V5" s="178"/>
      <c r="W5" s="29"/>
      <c r="X5" s="32"/>
      <c r="Y5" s="182" t="s">
        <v>64</v>
      </c>
      <c r="Z5" s="182"/>
      <c r="AA5" s="181">
        <f>MASTERDATA!G6</f>
        <v>1210100012901</v>
      </c>
      <c r="AB5" s="181"/>
      <c r="AC5" s="29"/>
    </row>
    <row r="6" spans="1:32" ht="17.149999999999999" thickBot="1">
      <c r="A6" s="29"/>
      <c r="B6" s="29"/>
      <c r="C6" s="33" t="s">
        <v>65</v>
      </c>
      <c r="D6" s="184" t="str">
        <f>IF(MASTERDATA!G5="","",CONCATENATE(MASTERDATA!G5," ","(",MASTERDATA!D10,")"))</f>
        <v>TEACHER (L10)</v>
      </c>
      <c r="E6" s="184"/>
      <c r="F6" s="184"/>
      <c r="G6" s="184"/>
      <c r="H6" s="184"/>
      <c r="I6" s="184"/>
      <c r="J6" s="184"/>
      <c r="K6" s="176" t="s">
        <v>66</v>
      </c>
      <c r="L6" s="176"/>
      <c r="M6" s="184" t="str">
        <f>MASTERDATA!D7</f>
        <v>XXXXXX</v>
      </c>
      <c r="N6" s="184"/>
      <c r="O6" s="34"/>
      <c r="P6" s="31"/>
      <c r="Q6" s="29"/>
      <c r="R6" s="186" t="str">
        <f>MASTERDATA!C8</f>
        <v>GPF NO.:-</v>
      </c>
      <c r="S6" s="186"/>
      <c r="T6" s="177" t="str">
        <f>IF(MASTERDATA!D8="","",MASTERDATA!D8)</f>
        <v>RJUDXXXXXXX</v>
      </c>
      <c r="U6" s="177"/>
      <c r="V6" s="177"/>
      <c r="W6" s="177"/>
      <c r="X6" s="35"/>
      <c r="Y6" s="176" t="s">
        <v>67</v>
      </c>
      <c r="Z6" s="176"/>
      <c r="AA6" s="177" t="str">
        <f>MASTERDATA!G8</f>
        <v>99XXXXXXXXX</v>
      </c>
      <c r="AB6" s="177"/>
      <c r="AC6" s="29"/>
    </row>
    <row r="7" spans="1:32" ht="110.6" customHeight="1">
      <c r="A7" s="36"/>
      <c r="B7" s="36"/>
      <c r="C7" s="37" t="s">
        <v>68</v>
      </c>
      <c r="D7" s="38" t="s">
        <v>69</v>
      </c>
      <c r="E7" s="38" t="s">
        <v>70</v>
      </c>
      <c r="F7" s="38" t="s">
        <v>71</v>
      </c>
      <c r="G7" s="38" t="s">
        <v>72</v>
      </c>
      <c r="H7" s="38" t="s">
        <v>73</v>
      </c>
      <c r="I7" s="38" t="s">
        <v>74</v>
      </c>
      <c r="J7" s="38" t="s">
        <v>75</v>
      </c>
      <c r="K7" s="38" t="s">
        <v>76</v>
      </c>
      <c r="L7" s="38" t="str">
        <f>IF(MASTERDATA!G14="NA","Other Allowance","CCA")</f>
        <v>Other Allowance</v>
      </c>
      <c r="M7" s="38" t="s">
        <v>77</v>
      </c>
      <c r="N7" s="39" t="s">
        <v>78</v>
      </c>
      <c r="O7" s="38" t="s">
        <v>146</v>
      </c>
      <c r="P7" s="38" t="s">
        <v>79</v>
      </c>
      <c r="Q7" s="38" t="s">
        <v>80</v>
      </c>
      <c r="R7" s="38" t="s">
        <v>81</v>
      </c>
      <c r="S7" s="38" t="s">
        <v>82</v>
      </c>
      <c r="T7" s="38" t="s">
        <v>83</v>
      </c>
      <c r="U7" s="38" t="s">
        <v>84</v>
      </c>
      <c r="V7" s="38" t="s">
        <v>85</v>
      </c>
      <c r="W7" s="38" t="s">
        <v>86</v>
      </c>
      <c r="X7" s="38" t="s">
        <v>87</v>
      </c>
      <c r="Y7" s="38" t="s">
        <v>87</v>
      </c>
      <c r="Z7" s="38" t="s">
        <v>88</v>
      </c>
      <c r="AA7" s="39" t="s">
        <v>89</v>
      </c>
      <c r="AB7" s="40" t="s">
        <v>90</v>
      </c>
      <c r="AC7" s="36"/>
    </row>
    <row r="8" spans="1:32" ht="22.3" customHeight="1">
      <c r="A8" s="41"/>
      <c r="B8" s="41">
        <v>3</v>
      </c>
      <c r="C8" s="42">
        <v>44621</v>
      </c>
      <c r="D8" s="7">
        <f>MASTERDATA!D9</f>
        <v>36900</v>
      </c>
      <c r="E8" s="9">
        <v>0</v>
      </c>
      <c r="F8" s="9">
        <v>0</v>
      </c>
      <c r="G8" s="9">
        <v>0</v>
      </c>
      <c r="H8" s="9">
        <f>ROUND(31%*D8,0)</f>
        <v>11439</v>
      </c>
      <c r="I8" s="10">
        <f>IF(MASTERDATA!$G$9="NA",0,IF(MASTERDATA!$G$9=9%,ROUND(0.09*D8,0),ROUND(0.18*D8,0)))</f>
        <v>3321</v>
      </c>
      <c r="J8" s="9"/>
      <c r="K8" s="9"/>
      <c r="L8" s="9" t="str">
        <f>IF(MASTERDATA!G14="NA","",MASTERDATA!G14)</f>
        <v/>
      </c>
      <c r="M8" s="9"/>
      <c r="N8" s="3">
        <f t="shared" ref="N8:N25" si="0">SUM(D8:M8)</f>
        <v>51660</v>
      </c>
      <c r="O8" s="9"/>
      <c r="P8" s="9">
        <v>0</v>
      </c>
      <c r="Q8" s="9">
        <f>MASTERDATA!G7</f>
        <v>5000</v>
      </c>
      <c r="R8" s="9">
        <v>0</v>
      </c>
      <c r="S8" s="10">
        <v>330</v>
      </c>
      <c r="T8" s="9"/>
      <c r="U8" s="9">
        <v>0</v>
      </c>
      <c r="V8" s="9">
        <v>2500</v>
      </c>
      <c r="W8" s="9"/>
      <c r="X8" s="9" t="s">
        <v>4</v>
      </c>
      <c r="Y8" s="63"/>
      <c r="Z8" s="8">
        <f>SUM(O8:Y8)</f>
        <v>7830</v>
      </c>
      <c r="AA8" s="5">
        <f t="shared" ref="AA8:AA25" si="1">N8-Z8</f>
        <v>43830</v>
      </c>
      <c r="AB8" s="1"/>
      <c r="AC8" s="41"/>
    </row>
    <row r="9" spans="1:32" ht="22.3" customHeight="1">
      <c r="A9" s="41"/>
      <c r="B9" s="41">
        <v>4</v>
      </c>
      <c r="C9" s="42">
        <v>44652</v>
      </c>
      <c r="D9" s="7">
        <f>D8</f>
        <v>36900</v>
      </c>
      <c r="E9" s="9">
        <v>0</v>
      </c>
      <c r="F9" s="9">
        <v>0</v>
      </c>
      <c r="G9" s="9">
        <v>0</v>
      </c>
      <c r="H9" s="9">
        <f>ROUND(34%*D9,0)</f>
        <v>12546</v>
      </c>
      <c r="I9" s="10">
        <f>IF(MASTERDATA!$G$9="NA",0,IF(MASTERDATA!$G$9=9%,ROUND(0.09*D9,0),ROUND(0.18*D9,0)))</f>
        <v>3321</v>
      </c>
      <c r="J9" s="9">
        <v>0</v>
      </c>
      <c r="K9" s="9">
        <v>0</v>
      </c>
      <c r="L9" s="9">
        <f>IF(L$8=L77,0,L8)</f>
        <v>0</v>
      </c>
      <c r="M9" s="9"/>
      <c r="N9" s="3">
        <f t="shared" si="0"/>
        <v>52767</v>
      </c>
      <c r="O9" s="9">
        <f t="shared" ref="O9:O19" si="2">O8</f>
        <v>0</v>
      </c>
      <c r="P9" s="9">
        <v>0</v>
      </c>
      <c r="Q9" s="9">
        <f t="shared" ref="Q9:Q19" si="3">Q8</f>
        <v>5000</v>
      </c>
      <c r="R9" s="9">
        <v>0</v>
      </c>
      <c r="S9" s="10">
        <f>IF(MASTERDATA!$G$12="NO",0,IF(D9&lt;18001,265,IF(D9&lt;33501,440,IF(D9&lt;54001,658,875))))</f>
        <v>658</v>
      </c>
      <c r="T9" s="9">
        <f t="shared" ref="T9:T19" si="4">T8</f>
        <v>0</v>
      </c>
      <c r="U9" s="9"/>
      <c r="V9" s="9">
        <f>V8</f>
        <v>2500</v>
      </c>
      <c r="W9" s="9"/>
      <c r="X9" s="9" t="s">
        <v>4</v>
      </c>
      <c r="Y9" s="9">
        <v>0</v>
      </c>
      <c r="Z9" s="8">
        <f t="shared" ref="Z9:Z24" si="5">SUM(O9:Y9)</f>
        <v>8158</v>
      </c>
      <c r="AA9" s="5">
        <f t="shared" si="1"/>
        <v>44609</v>
      </c>
      <c r="AB9" s="1"/>
      <c r="AC9" s="41"/>
    </row>
    <row r="10" spans="1:32" ht="22.3" customHeight="1">
      <c r="A10" s="41"/>
      <c r="B10" s="41">
        <v>5</v>
      </c>
      <c r="C10" s="42">
        <v>44682</v>
      </c>
      <c r="D10" s="7">
        <f>D9</f>
        <v>36900</v>
      </c>
      <c r="E10" s="9">
        <v>0</v>
      </c>
      <c r="F10" s="9">
        <v>0</v>
      </c>
      <c r="G10" s="9">
        <v>0</v>
      </c>
      <c r="H10" s="9">
        <f t="shared" ref="H10:H13" si="6">ROUND(34%*D10,0)</f>
        <v>12546</v>
      </c>
      <c r="I10" s="10">
        <f>IF(MASTERDATA!$G$9="NA",0,IF(MASTERDATA!$G$9=9%,ROUND(0.09*D10,0),ROUND(0.18*D10,0)))</f>
        <v>3321</v>
      </c>
      <c r="J10" s="9">
        <v>0</v>
      </c>
      <c r="K10" s="9">
        <v>0</v>
      </c>
      <c r="L10" s="9">
        <f t="shared" ref="L10:L19" si="7">IF(L$8=0,0,L9)</f>
        <v>0</v>
      </c>
      <c r="M10" s="9" t="s">
        <v>4</v>
      </c>
      <c r="N10" s="3">
        <f t="shared" si="0"/>
        <v>52767</v>
      </c>
      <c r="O10" s="9">
        <f>O11*2</f>
        <v>5700</v>
      </c>
      <c r="P10" s="9">
        <v>0</v>
      </c>
      <c r="Q10" s="9">
        <f t="shared" si="3"/>
        <v>5000</v>
      </c>
      <c r="R10" s="9">
        <v>0</v>
      </c>
      <c r="S10" s="10">
        <f>IF(MASTERDATA!$G$12="NO",0,IF(D10&lt;18001,265,IF(D10&lt;33501,440,IF(D10&lt;54001,658,875))))</f>
        <v>658</v>
      </c>
      <c r="T10" s="9">
        <f t="shared" si="4"/>
        <v>0</v>
      </c>
      <c r="U10" s="9">
        <v>0</v>
      </c>
      <c r="V10" s="9">
        <f t="shared" ref="V10:V19" si="8">V9</f>
        <v>2500</v>
      </c>
      <c r="W10" s="9"/>
      <c r="X10" s="9" t="s">
        <v>4</v>
      </c>
      <c r="Y10" s="9">
        <v>0</v>
      </c>
      <c r="Z10" s="8">
        <f t="shared" si="5"/>
        <v>13858</v>
      </c>
      <c r="AA10" s="5">
        <f t="shared" si="1"/>
        <v>38909</v>
      </c>
      <c r="AB10" s="1"/>
      <c r="AC10" s="41"/>
      <c r="AF10" s="43"/>
    </row>
    <row r="11" spans="1:32" ht="22.3" customHeight="1">
      <c r="A11" s="41"/>
      <c r="B11" s="41">
        <v>6</v>
      </c>
      <c r="C11" s="42">
        <v>44713</v>
      </c>
      <c r="D11" s="7">
        <f>D10</f>
        <v>36900</v>
      </c>
      <c r="E11" s="9">
        <v>0</v>
      </c>
      <c r="F11" s="9">
        <v>0</v>
      </c>
      <c r="G11" s="9">
        <v>0</v>
      </c>
      <c r="H11" s="9">
        <f t="shared" si="6"/>
        <v>12546</v>
      </c>
      <c r="I11" s="10">
        <f>IF(MASTERDATA!$G$9="NA",0,IF(MASTERDATA!$G$9=9%,ROUND(0.09*D11,0),ROUND(0.18*D11,0)))</f>
        <v>3321</v>
      </c>
      <c r="J11" s="9">
        <v>0</v>
      </c>
      <c r="K11" s="9">
        <v>0</v>
      </c>
      <c r="L11" s="9">
        <f t="shared" si="7"/>
        <v>0</v>
      </c>
      <c r="M11" s="9" t="s">
        <v>4</v>
      </c>
      <c r="N11" s="3">
        <f t="shared" si="0"/>
        <v>52767</v>
      </c>
      <c r="O11" s="9">
        <f>MASTERDATA!G10</f>
        <v>2850</v>
      </c>
      <c r="P11" s="9">
        <v>0</v>
      </c>
      <c r="Q11" s="9">
        <f t="shared" si="3"/>
        <v>5000</v>
      </c>
      <c r="R11" s="9">
        <v>0</v>
      </c>
      <c r="S11" s="10">
        <f>IF(MASTERDATA!$G$12="NO",0,IF(D11&lt;18001,265,IF(D11&lt;33501,440,IF(D11&lt;54001,658,875))))</f>
        <v>658</v>
      </c>
      <c r="T11" s="9">
        <f t="shared" si="4"/>
        <v>0</v>
      </c>
      <c r="U11" s="9">
        <v>0</v>
      </c>
      <c r="V11" s="9">
        <f t="shared" si="8"/>
        <v>2500</v>
      </c>
      <c r="W11" s="9"/>
      <c r="X11" s="9" t="s">
        <v>4</v>
      </c>
      <c r="Y11" s="9">
        <v>0</v>
      </c>
      <c r="Z11" s="8">
        <f t="shared" si="5"/>
        <v>11008</v>
      </c>
      <c r="AA11" s="5">
        <f t="shared" si="1"/>
        <v>41759</v>
      </c>
      <c r="AB11" s="1"/>
      <c r="AC11" s="41"/>
    </row>
    <row r="12" spans="1:32" ht="22.3" customHeight="1">
      <c r="A12" s="41"/>
      <c r="B12" s="41">
        <v>7</v>
      </c>
      <c r="C12" s="42">
        <v>44743</v>
      </c>
      <c r="D12" s="7">
        <f>MROUND(ROUND(1.03*D11,0),100)</f>
        <v>38000</v>
      </c>
      <c r="E12" s="9">
        <v>0</v>
      </c>
      <c r="F12" s="9">
        <v>0</v>
      </c>
      <c r="G12" s="9">
        <v>0</v>
      </c>
      <c r="H12" s="9">
        <f t="shared" si="6"/>
        <v>12920</v>
      </c>
      <c r="I12" s="10">
        <f>IF(MASTERDATA!$G$9="NA",0,IF(MASTERDATA!$G$9=9%,ROUND(0.09*D12,0),ROUND(0.18*D12,0)))</f>
        <v>3420</v>
      </c>
      <c r="J12" s="9">
        <v>0</v>
      </c>
      <c r="K12" s="9">
        <v>0</v>
      </c>
      <c r="L12" s="9">
        <f t="shared" si="7"/>
        <v>0</v>
      </c>
      <c r="M12" s="9" t="s">
        <v>4</v>
      </c>
      <c r="N12" s="3">
        <f t="shared" si="0"/>
        <v>54340</v>
      </c>
      <c r="O12" s="9">
        <f t="shared" si="2"/>
        <v>2850</v>
      </c>
      <c r="P12" s="9">
        <v>0</v>
      </c>
      <c r="Q12" s="9">
        <f t="shared" si="3"/>
        <v>5000</v>
      </c>
      <c r="R12" s="9">
        <v>0</v>
      </c>
      <c r="S12" s="10">
        <f>IF(MASTERDATA!$G$12="NO",0,IF(D12&lt;18001,265,IF(D12&lt;33501,440,IF(D12&lt;54001,658,875))))</f>
        <v>658</v>
      </c>
      <c r="T12" s="9">
        <f t="shared" si="4"/>
        <v>0</v>
      </c>
      <c r="U12" s="9">
        <v>0</v>
      </c>
      <c r="V12" s="9">
        <f t="shared" si="8"/>
        <v>2500</v>
      </c>
      <c r="W12" s="9"/>
      <c r="X12" s="9" t="s">
        <v>4</v>
      </c>
      <c r="Y12" s="9">
        <v>0</v>
      </c>
      <c r="Z12" s="8">
        <f t="shared" si="5"/>
        <v>11008</v>
      </c>
      <c r="AA12" s="5">
        <f t="shared" si="1"/>
        <v>43332</v>
      </c>
      <c r="AB12" s="1"/>
      <c r="AC12" s="41"/>
    </row>
    <row r="13" spans="1:32" ht="22.3" customHeight="1">
      <c r="A13" s="41"/>
      <c r="B13" s="41">
        <v>8</v>
      </c>
      <c r="C13" s="42">
        <v>44774</v>
      </c>
      <c r="D13" s="7">
        <f t="shared" ref="D13:D19" si="9">D12</f>
        <v>38000</v>
      </c>
      <c r="E13" s="9">
        <v>0</v>
      </c>
      <c r="F13" s="9">
        <v>0</v>
      </c>
      <c r="G13" s="9">
        <v>0</v>
      </c>
      <c r="H13" s="9">
        <f t="shared" si="6"/>
        <v>12920</v>
      </c>
      <c r="I13" s="10">
        <f>IF(MASTERDATA!$G$9="NA",0,IF(MASTERDATA!$G$9=9%,ROUND(0.09*D13,0),ROUND(0.18*D13,0)))</f>
        <v>3420</v>
      </c>
      <c r="J13" s="9">
        <v>0</v>
      </c>
      <c r="K13" s="9">
        <v>0</v>
      </c>
      <c r="L13" s="9">
        <f t="shared" si="7"/>
        <v>0</v>
      </c>
      <c r="M13" s="9" t="s">
        <v>4</v>
      </c>
      <c r="N13" s="3">
        <f t="shared" si="0"/>
        <v>54340</v>
      </c>
      <c r="O13" s="9">
        <v>5000</v>
      </c>
      <c r="P13" s="9">
        <v>0</v>
      </c>
      <c r="Q13" s="9">
        <f t="shared" si="3"/>
        <v>5000</v>
      </c>
      <c r="R13" s="9">
        <v>0</v>
      </c>
      <c r="S13" s="10">
        <f>IF(MASTERDATA!$G$12="NO",0,IF(D13&lt;18001,265,IF(D13&lt;33501,440,IF(D13&lt;54001,658,875))))</f>
        <v>658</v>
      </c>
      <c r="T13" s="9">
        <f t="shared" si="4"/>
        <v>0</v>
      </c>
      <c r="U13" s="9">
        <v>0</v>
      </c>
      <c r="V13" s="9">
        <f t="shared" si="8"/>
        <v>2500</v>
      </c>
      <c r="W13" s="9"/>
      <c r="X13" s="9" t="s">
        <v>4</v>
      </c>
      <c r="Y13" s="9">
        <v>0</v>
      </c>
      <c r="Z13" s="8">
        <f t="shared" si="5"/>
        <v>13158</v>
      </c>
      <c r="AA13" s="5">
        <f t="shared" si="1"/>
        <v>41182</v>
      </c>
      <c r="AB13" s="1"/>
      <c r="AC13" s="41"/>
    </row>
    <row r="14" spans="1:32" ht="22.3" customHeight="1">
      <c r="A14" s="41"/>
      <c r="B14" s="41">
        <v>9</v>
      </c>
      <c r="C14" s="42">
        <v>44805</v>
      </c>
      <c r="D14" s="7">
        <f t="shared" si="9"/>
        <v>38000</v>
      </c>
      <c r="E14" s="9">
        <v>0</v>
      </c>
      <c r="F14" s="9">
        <v>0</v>
      </c>
      <c r="G14" s="9">
        <v>0</v>
      </c>
      <c r="H14" s="9">
        <f>ROUND(34%*D14,0)</f>
        <v>12920</v>
      </c>
      <c r="I14" s="10">
        <f>IF(MASTERDATA!$G$9="NA",0,IF(MASTERDATA!$G$9=9%,ROUND(0.09*D14,0),ROUND(0.18*D14,0)))</f>
        <v>3420</v>
      </c>
      <c r="J14" s="9">
        <v>0</v>
      </c>
      <c r="K14" s="9">
        <v>0</v>
      </c>
      <c r="L14" s="9">
        <f t="shared" si="7"/>
        <v>0</v>
      </c>
      <c r="M14" s="9" t="s">
        <v>4</v>
      </c>
      <c r="N14" s="3">
        <f t="shared" si="0"/>
        <v>54340</v>
      </c>
      <c r="O14" s="9">
        <f t="shared" si="2"/>
        <v>5000</v>
      </c>
      <c r="P14" s="9">
        <v>0</v>
      </c>
      <c r="Q14" s="9">
        <f t="shared" si="3"/>
        <v>5000</v>
      </c>
      <c r="R14" s="9">
        <v>0</v>
      </c>
      <c r="S14" s="10">
        <f>IF(MASTERDATA!$G$12="NO",0,IF(D14&lt;18001,265,IF(D14&lt;33501,440,IF(D14&lt;54001,658,875))))</f>
        <v>658</v>
      </c>
      <c r="T14" s="9">
        <f t="shared" si="4"/>
        <v>0</v>
      </c>
      <c r="U14" s="9">
        <v>0</v>
      </c>
      <c r="V14" s="9">
        <f t="shared" si="8"/>
        <v>2500</v>
      </c>
      <c r="W14" s="9"/>
      <c r="X14" s="9" t="s">
        <v>4</v>
      </c>
      <c r="Y14" s="9">
        <v>0</v>
      </c>
      <c r="Z14" s="8">
        <f t="shared" si="5"/>
        <v>13158</v>
      </c>
      <c r="AA14" s="5">
        <f t="shared" si="1"/>
        <v>41182</v>
      </c>
      <c r="AB14" s="1"/>
      <c r="AC14" s="41"/>
    </row>
    <row r="15" spans="1:32" ht="26.6" customHeight="1">
      <c r="A15" s="41"/>
      <c r="B15" s="41">
        <v>10</v>
      </c>
      <c r="C15" s="42">
        <v>44835</v>
      </c>
      <c r="D15" s="7">
        <f t="shared" si="9"/>
        <v>38000</v>
      </c>
      <c r="E15" s="9">
        <v>0</v>
      </c>
      <c r="F15" s="9">
        <v>0</v>
      </c>
      <c r="G15" s="9">
        <v>0</v>
      </c>
      <c r="H15" s="9">
        <f>ROUND(38%*D15,0)</f>
        <v>14440</v>
      </c>
      <c r="I15" s="10">
        <f>IF(MASTERDATA!$G$9="NA",0,IF(MASTERDATA!$G$9=9%,ROUND(0.09*D15,0),ROUND(0.18*D15,0)))</f>
        <v>3420</v>
      </c>
      <c r="J15" s="9">
        <v>0</v>
      </c>
      <c r="K15" s="9">
        <v>0</v>
      </c>
      <c r="L15" s="9"/>
      <c r="M15" s="9" t="s">
        <v>4</v>
      </c>
      <c r="N15" s="3">
        <f>SUM(D15:M15)</f>
        <v>55860</v>
      </c>
      <c r="O15" s="9">
        <f t="shared" si="2"/>
        <v>5000</v>
      </c>
      <c r="P15" s="9">
        <v>0</v>
      </c>
      <c r="Q15" s="9">
        <f t="shared" si="3"/>
        <v>5000</v>
      </c>
      <c r="R15" s="9">
        <v>0</v>
      </c>
      <c r="S15" s="10">
        <f>IF(MASTERDATA!$G$12="NO",0,IF(D15&lt;18001,265,IF(D15&lt;33501,440,IF(D15&lt;54001,658,875))))</f>
        <v>658</v>
      </c>
      <c r="T15" s="9">
        <f t="shared" si="4"/>
        <v>0</v>
      </c>
      <c r="U15" s="9">
        <v>0</v>
      </c>
      <c r="V15" s="9">
        <f t="shared" si="8"/>
        <v>2500</v>
      </c>
      <c r="W15" s="9"/>
      <c r="X15" s="9" t="s">
        <v>4</v>
      </c>
      <c r="Y15" s="9">
        <v>0</v>
      </c>
      <c r="Z15" s="8">
        <f t="shared" si="5"/>
        <v>13158</v>
      </c>
      <c r="AA15" s="5">
        <f t="shared" si="1"/>
        <v>42702</v>
      </c>
      <c r="AB15" s="1"/>
      <c r="AC15" s="41"/>
    </row>
    <row r="16" spans="1:32" ht="26.6" customHeight="1">
      <c r="A16" s="41"/>
      <c r="B16" s="41">
        <v>11</v>
      </c>
      <c r="C16" s="42">
        <v>44866</v>
      </c>
      <c r="D16" s="7">
        <f t="shared" si="9"/>
        <v>38000</v>
      </c>
      <c r="E16" s="9">
        <v>0</v>
      </c>
      <c r="F16" s="9">
        <v>0</v>
      </c>
      <c r="G16" s="9">
        <v>0</v>
      </c>
      <c r="H16" s="9">
        <f t="shared" ref="H16:H19" si="10">ROUND(38%*D16,0)</f>
        <v>14440</v>
      </c>
      <c r="I16" s="10">
        <f>IF(MASTERDATA!$G$9="NA",0,IF(MASTERDATA!$G$9=9%,ROUND(0.09*D16,0),ROUND(0.18*D16,0)))</f>
        <v>3420</v>
      </c>
      <c r="J16" s="9">
        <v>0</v>
      </c>
      <c r="K16" s="9">
        <v>0</v>
      </c>
      <c r="L16" s="9">
        <f t="shared" si="7"/>
        <v>0</v>
      </c>
      <c r="M16" s="9" t="s">
        <v>4</v>
      </c>
      <c r="N16" s="3">
        <f t="shared" si="0"/>
        <v>55860</v>
      </c>
      <c r="O16" s="9">
        <f t="shared" si="2"/>
        <v>5000</v>
      </c>
      <c r="P16" s="9">
        <v>0</v>
      </c>
      <c r="Q16" s="9">
        <f t="shared" si="3"/>
        <v>5000</v>
      </c>
      <c r="R16" s="9">
        <v>0</v>
      </c>
      <c r="S16" s="10">
        <f>IF(MASTERDATA!$G$12="NO",0,IF(D16&lt;18001,265,IF(D16&lt;33501,440,IF(D16&lt;54001,658,875))))</f>
        <v>658</v>
      </c>
      <c r="T16" s="9">
        <f t="shared" si="4"/>
        <v>0</v>
      </c>
      <c r="U16" s="9">
        <v>0</v>
      </c>
      <c r="V16" s="9">
        <f t="shared" si="8"/>
        <v>2500</v>
      </c>
      <c r="W16" s="9"/>
      <c r="X16" s="9" t="s">
        <v>4</v>
      </c>
      <c r="Y16" s="9">
        <v>0</v>
      </c>
      <c r="Z16" s="8">
        <f t="shared" si="5"/>
        <v>13158</v>
      </c>
      <c r="AA16" s="5">
        <f t="shared" si="1"/>
        <v>42702</v>
      </c>
      <c r="AB16" s="1"/>
      <c r="AC16" s="41"/>
    </row>
    <row r="17" spans="1:33" ht="26.6" customHeight="1">
      <c r="A17" s="41"/>
      <c r="B17" s="41">
        <v>12</v>
      </c>
      <c r="C17" s="42">
        <v>44896</v>
      </c>
      <c r="D17" s="7">
        <f t="shared" si="9"/>
        <v>38000</v>
      </c>
      <c r="E17" s="9">
        <v>0</v>
      </c>
      <c r="F17" s="9">
        <v>0</v>
      </c>
      <c r="G17" s="9">
        <v>0</v>
      </c>
      <c r="H17" s="9">
        <f t="shared" si="10"/>
        <v>14440</v>
      </c>
      <c r="I17" s="10">
        <f>IF(MASTERDATA!$G$9="NA",0,IF(MASTERDATA!$G$9=9%,ROUND(0.09*D17,0),ROUND(0.18*D17,0)))</f>
        <v>3420</v>
      </c>
      <c r="J17" s="9">
        <v>0</v>
      </c>
      <c r="K17" s="9">
        <v>0</v>
      </c>
      <c r="L17" s="9">
        <f t="shared" si="7"/>
        <v>0</v>
      </c>
      <c r="M17" s="9" t="s">
        <v>4</v>
      </c>
      <c r="N17" s="3">
        <f t="shared" si="0"/>
        <v>55860</v>
      </c>
      <c r="O17" s="9">
        <f t="shared" si="2"/>
        <v>5000</v>
      </c>
      <c r="P17" s="9">
        <v>0</v>
      </c>
      <c r="Q17" s="9">
        <f t="shared" si="3"/>
        <v>5000</v>
      </c>
      <c r="R17" s="9">
        <v>0</v>
      </c>
      <c r="S17" s="10">
        <f>IF(MASTERDATA!$G$12="NO",0,IF(D17&lt;18001,265,IF(D17&lt;33501,440,IF(D17&lt;54001,658,875))))</f>
        <v>658</v>
      </c>
      <c r="T17" s="9">
        <f t="shared" si="4"/>
        <v>0</v>
      </c>
      <c r="U17" s="9">
        <v>0</v>
      </c>
      <c r="V17" s="9">
        <f t="shared" si="8"/>
        <v>2500</v>
      </c>
      <c r="W17" s="9">
        <f>IF(MASTERDATA!G13="NO",0,IF(500,250))</f>
        <v>0</v>
      </c>
      <c r="X17" s="9" t="s">
        <v>4</v>
      </c>
      <c r="Y17" s="9">
        <v>0</v>
      </c>
      <c r="Z17" s="8">
        <f t="shared" si="5"/>
        <v>13158</v>
      </c>
      <c r="AA17" s="5">
        <f t="shared" si="1"/>
        <v>42702</v>
      </c>
      <c r="AB17" s="1"/>
      <c r="AC17" s="41"/>
      <c r="AD17" s="44"/>
      <c r="AE17" s="44"/>
      <c r="AF17" s="44"/>
      <c r="AG17" s="44"/>
    </row>
    <row r="18" spans="1:33" ht="22.3" customHeight="1">
      <c r="A18" s="41"/>
      <c r="B18" s="41">
        <v>1</v>
      </c>
      <c r="C18" s="42">
        <v>44927</v>
      </c>
      <c r="D18" s="7">
        <f t="shared" si="9"/>
        <v>38000</v>
      </c>
      <c r="E18" s="9">
        <v>0</v>
      </c>
      <c r="F18" s="9">
        <v>0</v>
      </c>
      <c r="G18" s="9">
        <v>0</v>
      </c>
      <c r="H18" s="9">
        <f t="shared" si="10"/>
        <v>14440</v>
      </c>
      <c r="I18" s="10">
        <f>IF(MASTERDATA!$G$9="NA",0,IF(MASTERDATA!$G$9=9%,ROUND(0.09*D18,0),ROUND(0.18*D18,0)))</f>
        <v>3420</v>
      </c>
      <c r="J18" s="9">
        <v>0</v>
      </c>
      <c r="K18" s="9">
        <v>0</v>
      </c>
      <c r="L18" s="9">
        <f t="shared" si="7"/>
        <v>0</v>
      </c>
      <c r="M18" s="9" t="s">
        <v>4</v>
      </c>
      <c r="N18" s="3">
        <f t="shared" si="0"/>
        <v>55860</v>
      </c>
      <c r="O18" s="9">
        <f t="shared" si="2"/>
        <v>5000</v>
      </c>
      <c r="P18" s="9">
        <v>0</v>
      </c>
      <c r="Q18" s="9">
        <f t="shared" si="3"/>
        <v>5000</v>
      </c>
      <c r="R18" s="9">
        <v>0</v>
      </c>
      <c r="S18" s="10">
        <f>IF(MASTERDATA!$G$12="NO",0,IF(D18&lt;18001,265,IF(D18&lt;33501,440,IF(D18&lt;54001,658,875))))</f>
        <v>658</v>
      </c>
      <c r="T18" s="9">
        <f t="shared" si="4"/>
        <v>0</v>
      </c>
      <c r="U18" s="9">
        <v>0</v>
      </c>
      <c r="V18" s="9">
        <f t="shared" si="8"/>
        <v>2500</v>
      </c>
      <c r="W18" s="9"/>
      <c r="X18" s="9" t="s">
        <v>4</v>
      </c>
      <c r="Y18" s="9">
        <v>0</v>
      </c>
      <c r="Z18" s="8">
        <f t="shared" si="5"/>
        <v>13158</v>
      </c>
      <c r="AA18" s="5">
        <f t="shared" si="1"/>
        <v>42702</v>
      </c>
      <c r="AB18" s="1"/>
      <c r="AC18" s="41"/>
      <c r="AD18" s="44"/>
      <c r="AE18" s="44"/>
      <c r="AF18" s="44"/>
      <c r="AG18" s="44"/>
    </row>
    <row r="19" spans="1:33" ht="25.3" customHeight="1">
      <c r="A19" s="41"/>
      <c r="B19" s="41">
        <v>2</v>
      </c>
      <c r="C19" s="42">
        <v>44958</v>
      </c>
      <c r="D19" s="7">
        <f t="shared" si="9"/>
        <v>38000</v>
      </c>
      <c r="E19" s="9">
        <v>0</v>
      </c>
      <c r="F19" s="9">
        <v>0</v>
      </c>
      <c r="G19" s="9">
        <v>0</v>
      </c>
      <c r="H19" s="9">
        <f t="shared" si="10"/>
        <v>14440</v>
      </c>
      <c r="I19" s="10">
        <f>IF(MASTERDATA!$G$9="NA",0,IF(MASTERDATA!$G$9=9%,ROUND(0.09*D19,0),ROUND(0.18*D19,0)))</f>
        <v>3420</v>
      </c>
      <c r="J19" s="9">
        <v>0</v>
      </c>
      <c r="K19" s="9">
        <v>0</v>
      </c>
      <c r="L19" s="9">
        <f t="shared" si="7"/>
        <v>0</v>
      </c>
      <c r="M19" s="9" t="s">
        <v>4</v>
      </c>
      <c r="N19" s="3">
        <f t="shared" si="0"/>
        <v>55860</v>
      </c>
      <c r="O19" s="9">
        <f t="shared" si="2"/>
        <v>5000</v>
      </c>
      <c r="P19" s="9">
        <v>0</v>
      </c>
      <c r="Q19" s="9">
        <f t="shared" si="3"/>
        <v>5000</v>
      </c>
      <c r="R19" s="9">
        <v>0</v>
      </c>
      <c r="S19" s="10">
        <f>IF(MASTERDATA!$G$12="NO",0,IF(D19&lt;18001,265,IF(D19&lt;33501,440,IF(D19&lt;54001,658,875))))</f>
        <v>658</v>
      </c>
      <c r="T19" s="9">
        <f t="shared" si="4"/>
        <v>0</v>
      </c>
      <c r="U19" s="9">
        <v>0</v>
      </c>
      <c r="V19" s="9">
        <f t="shared" si="8"/>
        <v>2500</v>
      </c>
      <c r="W19" s="9"/>
      <c r="X19" s="9" t="s">
        <v>4</v>
      </c>
      <c r="Y19" s="9">
        <v>0</v>
      </c>
      <c r="Z19" s="8">
        <f t="shared" si="5"/>
        <v>13158</v>
      </c>
      <c r="AA19" s="5">
        <f t="shared" si="1"/>
        <v>42702</v>
      </c>
      <c r="AB19" s="1"/>
      <c r="AC19" s="41"/>
      <c r="AD19" s="44"/>
      <c r="AE19" s="44"/>
      <c r="AF19" s="44"/>
      <c r="AG19" s="44"/>
    </row>
    <row r="20" spans="1:33" ht="30.55" customHeight="1">
      <c r="A20" s="41"/>
      <c r="B20" s="41"/>
      <c r="C20" s="2" t="s">
        <v>91</v>
      </c>
      <c r="D20" s="7"/>
      <c r="E20" s="9"/>
      <c r="F20" s="9"/>
      <c r="G20" s="9"/>
      <c r="H20" s="9"/>
      <c r="I20" s="9"/>
      <c r="J20" s="9"/>
      <c r="K20" s="9"/>
      <c r="L20" s="9"/>
      <c r="M20" s="9"/>
      <c r="N20" s="3">
        <f t="shared" si="0"/>
        <v>0</v>
      </c>
      <c r="O20" s="9"/>
      <c r="P20" s="9"/>
      <c r="Q20" s="9"/>
      <c r="R20" s="9"/>
      <c r="S20" s="9"/>
      <c r="T20" s="9"/>
      <c r="U20" s="9"/>
      <c r="V20" s="9"/>
      <c r="W20" s="9"/>
      <c r="X20" s="9" t="s">
        <v>4</v>
      </c>
      <c r="Y20" s="9"/>
      <c r="Z20" s="8">
        <f t="shared" si="5"/>
        <v>0</v>
      </c>
      <c r="AA20" s="5">
        <f t="shared" si="1"/>
        <v>0</v>
      </c>
      <c r="AB20" s="1"/>
      <c r="AC20" s="41"/>
      <c r="AD20" s="44"/>
      <c r="AE20" s="44"/>
      <c r="AF20" s="44"/>
      <c r="AG20" s="44"/>
    </row>
    <row r="21" spans="1:33" ht="35.15" customHeight="1">
      <c r="A21" s="41"/>
      <c r="B21" s="41"/>
      <c r="C21" s="2" t="s">
        <v>108</v>
      </c>
      <c r="D21" s="7"/>
      <c r="E21" s="9"/>
      <c r="F21" s="9"/>
      <c r="G21" s="9"/>
      <c r="H21" s="9"/>
      <c r="I21" s="9"/>
      <c r="J21" s="9"/>
      <c r="K21" s="9"/>
      <c r="L21" s="9"/>
      <c r="M21" s="9"/>
      <c r="N21" s="3">
        <f t="shared" si="0"/>
        <v>0</v>
      </c>
      <c r="O21" s="9"/>
      <c r="P21" s="9"/>
      <c r="Q21" s="9"/>
      <c r="R21" s="9"/>
      <c r="S21" s="9"/>
      <c r="T21" s="9"/>
      <c r="U21" s="9"/>
      <c r="V21" s="9"/>
      <c r="W21" s="9"/>
      <c r="X21" s="9" t="s">
        <v>4</v>
      </c>
      <c r="Y21" s="9"/>
      <c r="Z21" s="8">
        <f t="shared" si="5"/>
        <v>0</v>
      </c>
      <c r="AA21" s="5">
        <f t="shared" si="1"/>
        <v>0</v>
      </c>
      <c r="AB21" s="1"/>
      <c r="AC21" s="41"/>
      <c r="AD21" s="44"/>
    </row>
    <row r="22" spans="1:33" ht="33" customHeight="1">
      <c r="A22" s="41"/>
      <c r="B22" s="41"/>
      <c r="C22" s="2" t="s">
        <v>109</v>
      </c>
      <c r="D22" s="7">
        <f>IF(MASTERDATA!D12="YES",6774,0)</f>
        <v>6774</v>
      </c>
      <c r="E22" s="9"/>
      <c r="F22" s="9"/>
      <c r="G22" s="9"/>
      <c r="H22" s="9"/>
      <c r="I22" s="9"/>
      <c r="J22" s="9"/>
      <c r="K22" s="9"/>
      <c r="L22" s="9"/>
      <c r="M22" s="9"/>
      <c r="N22" s="3">
        <f t="shared" si="0"/>
        <v>6774</v>
      </c>
      <c r="O22" s="9">
        <f>IF(D22=0,0,ROUND(D22*25%,0))</f>
        <v>1694</v>
      </c>
      <c r="P22" s="9">
        <v>0</v>
      </c>
      <c r="Q22" s="9"/>
      <c r="R22" s="9"/>
      <c r="S22" s="9"/>
      <c r="T22" s="9"/>
      <c r="U22" s="9"/>
      <c r="V22" s="9"/>
      <c r="W22" s="9"/>
      <c r="X22" s="9" t="s">
        <v>4</v>
      </c>
      <c r="Y22" s="9"/>
      <c r="Z22" s="8">
        <f t="shared" si="5"/>
        <v>1694</v>
      </c>
      <c r="AA22" s="5">
        <f>N22-Z22</f>
        <v>5080</v>
      </c>
      <c r="AB22" s="1"/>
      <c r="AC22" s="41"/>
      <c r="AD22" s="44"/>
    </row>
    <row r="23" spans="1:33" ht="31.3" customHeight="1">
      <c r="A23" s="41"/>
      <c r="B23" s="41"/>
      <c r="C23" s="45" t="s">
        <v>110</v>
      </c>
      <c r="D23" s="61"/>
      <c r="E23" s="9"/>
      <c r="F23" s="9"/>
      <c r="G23" s="9"/>
      <c r="H23" s="9">
        <f>D8*3%+D9*3%+D10*3%</f>
        <v>3321</v>
      </c>
      <c r="I23" s="62"/>
      <c r="J23" s="9"/>
      <c r="K23" s="9"/>
      <c r="L23" s="9" t="s">
        <v>4</v>
      </c>
      <c r="M23" s="9"/>
      <c r="N23" s="3">
        <f t="shared" si="0"/>
        <v>3321</v>
      </c>
      <c r="O23" s="9">
        <f>N23</f>
        <v>3321</v>
      </c>
      <c r="P23" s="9">
        <v>0</v>
      </c>
      <c r="Q23" s="9"/>
      <c r="R23" s="9"/>
      <c r="S23" s="9"/>
      <c r="T23" s="9"/>
      <c r="U23" s="9"/>
      <c r="V23" s="9"/>
      <c r="W23" s="9"/>
      <c r="X23" s="9" t="s">
        <v>4</v>
      </c>
      <c r="Y23" s="9"/>
      <c r="Z23" s="8">
        <f t="shared" si="5"/>
        <v>3321</v>
      </c>
      <c r="AA23" s="5">
        <f t="shared" si="1"/>
        <v>0</v>
      </c>
      <c r="AB23" s="1"/>
      <c r="AC23" s="41"/>
      <c r="AD23" s="44"/>
    </row>
    <row r="24" spans="1:33" ht="31.3" customHeight="1">
      <c r="A24" s="41"/>
      <c r="B24" s="41"/>
      <c r="C24" s="46" t="s">
        <v>111</v>
      </c>
      <c r="D24" s="7"/>
      <c r="E24" s="9"/>
      <c r="F24" s="9"/>
      <c r="G24" s="9"/>
      <c r="H24" s="10">
        <f>D12*4%+D13*4%+D14*4%</f>
        <v>4560</v>
      </c>
      <c r="I24" s="9"/>
      <c r="J24" s="9"/>
      <c r="K24" s="9"/>
      <c r="L24" s="9"/>
      <c r="M24" s="9"/>
      <c r="N24" s="3">
        <f t="shared" si="0"/>
        <v>4560</v>
      </c>
      <c r="O24" s="9">
        <f>N24</f>
        <v>4560</v>
      </c>
      <c r="P24" s="9"/>
      <c r="Q24" s="9"/>
      <c r="R24" s="9"/>
      <c r="S24" s="9"/>
      <c r="T24" s="9"/>
      <c r="U24" s="9"/>
      <c r="V24" s="9"/>
      <c r="W24" s="9"/>
      <c r="X24" s="9" t="s">
        <v>4</v>
      </c>
      <c r="Y24" s="9"/>
      <c r="Z24" s="8">
        <f t="shared" si="5"/>
        <v>4560</v>
      </c>
      <c r="AA24" s="5">
        <f t="shared" si="1"/>
        <v>0</v>
      </c>
      <c r="AB24" s="1"/>
      <c r="AC24" s="41"/>
      <c r="AD24" s="44"/>
    </row>
    <row r="25" spans="1:33" ht="23.6" customHeight="1">
      <c r="A25" s="41"/>
      <c r="B25" s="41"/>
      <c r="C25" s="47" t="s">
        <v>92</v>
      </c>
      <c r="D25" s="7"/>
      <c r="E25" s="9"/>
      <c r="F25" s="9"/>
      <c r="G25" s="9"/>
      <c r="H25" s="9"/>
      <c r="I25" s="9"/>
      <c r="J25" s="9"/>
      <c r="K25" s="9"/>
      <c r="L25" s="9"/>
      <c r="M25" s="9"/>
      <c r="N25" s="3">
        <f t="shared" si="0"/>
        <v>0</v>
      </c>
      <c r="O25" s="9"/>
      <c r="P25" s="9"/>
      <c r="Q25" s="9"/>
      <c r="R25" s="9"/>
      <c r="S25" s="9"/>
      <c r="T25" s="9"/>
      <c r="U25" s="9"/>
      <c r="V25" s="9"/>
      <c r="W25" s="9"/>
      <c r="X25" s="9" t="s">
        <v>4</v>
      </c>
      <c r="Y25" s="9"/>
      <c r="Z25" s="8">
        <f>SUM(O25:Y25)</f>
        <v>0</v>
      </c>
      <c r="AA25" s="5">
        <f t="shared" si="1"/>
        <v>0</v>
      </c>
      <c r="AB25" s="1"/>
      <c r="AC25" s="41"/>
      <c r="AD25" s="44"/>
    </row>
    <row r="26" spans="1:33" ht="73.75" customHeight="1" thickBot="1">
      <c r="A26" s="48"/>
      <c r="B26" s="48"/>
      <c r="C26" s="49" t="s">
        <v>93</v>
      </c>
      <c r="D26" s="4">
        <f t="shared" ref="D26:AA26" si="11">SUM(D8:D25)</f>
        <v>458374</v>
      </c>
      <c r="E26" s="4">
        <f t="shared" si="11"/>
        <v>0</v>
      </c>
      <c r="F26" s="4">
        <f t="shared" si="11"/>
        <v>0</v>
      </c>
      <c r="G26" s="4">
        <f t="shared" si="11"/>
        <v>0</v>
      </c>
      <c r="H26" s="4">
        <f t="shared" si="11"/>
        <v>167918</v>
      </c>
      <c r="I26" s="4">
        <f t="shared" si="11"/>
        <v>40644</v>
      </c>
      <c r="J26" s="4">
        <f t="shared" si="11"/>
        <v>0</v>
      </c>
      <c r="K26" s="4">
        <f t="shared" si="11"/>
        <v>0</v>
      </c>
      <c r="L26" s="4">
        <f t="shared" si="11"/>
        <v>0</v>
      </c>
      <c r="M26" s="4">
        <f t="shared" si="11"/>
        <v>0</v>
      </c>
      <c r="N26" s="4">
        <f t="shared" si="11"/>
        <v>666936</v>
      </c>
      <c r="O26" s="4">
        <f t="shared" si="11"/>
        <v>55975</v>
      </c>
      <c r="P26" s="4">
        <f t="shared" si="11"/>
        <v>0</v>
      </c>
      <c r="Q26" s="4">
        <f t="shared" si="11"/>
        <v>60000</v>
      </c>
      <c r="R26" s="4">
        <f t="shared" si="11"/>
        <v>0</v>
      </c>
      <c r="S26" s="4">
        <f t="shared" si="11"/>
        <v>7568</v>
      </c>
      <c r="T26" s="4">
        <f t="shared" si="11"/>
        <v>0</v>
      </c>
      <c r="U26" s="4">
        <f t="shared" si="11"/>
        <v>0</v>
      </c>
      <c r="V26" s="4">
        <f t="shared" si="11"/>
        <v>30000</v>
      </c>
      <c r="W26" s="4">
        <f t="shared" si="11"/>
        <v>0</v>
      </c>
      <c r="X26" s="4">
        <f t="shared" si="11"/>
        <v>0</v>
      </c>
      <c r="Y26" s="4">
        <f t="shared" si="11"/>
        <v>0</v>
      </c>
      <c r="Z26" s="4">
        <f t="shared" si="11"/>
        <v>153543</v>
      </c>
      <c r="AA26" s="4">
        <f t="shared" si="11"/>
        <v>513393</v>
      </c>
      <c r="AB26" s="6"/>
      <c r="AC26" s="48"/>
      <c r="AD26" s="50"/>
      <c r="AE26" s="50"/>
      <c r="AF26" s="50"/>
      <c r="AG26" s="50"/>
    </row>
    <row r="27" spans="1:3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2"/>
      <c r="AE27" s="52"/>
      <c r="AF27" s="52"/>
      <c r="AG27" s="52"/>
    </row>
    <row r="28" spans="1:3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2"/>
      <c r="AE28" s="52"/>
      <c r="AF28" s="52"/>
      <c r="AG28" s="52"/>
    </row>
    <row r="29" spans="1:33" ht="20.6">
      <c r="A29" s="53"/>
      <c r="B29" s="53"/>
      <c r="C29" s="54"/>
      <c r="D29" s="54"/>
      <c r="E29" s="55" t="s">
        <v>60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5" t="s">
        <v>61</v>
      </c>
      <c r="AB29" s="54"/>
      <c r="AC29" s="53"/>
    </row>
    <row r="30" spans="1:33" ht="16.75">
      <c r="A30" s="18"/>
      <c r="B30" s="18"/>
      <c r="C30" s="56"/>
      <c r="D30" s="54"/>
      <c r="E30" s="57" t="str">
        <f>MASTERDATA!D5</f>
        <v>SUNIL KUMAR MAHAWAR</v>
      </c>
      <c r="F30" s="58"/>
      <c r="G30" s="58"/>
      <c r="H30" s="58"/>
      <c r="I30" s="58"/>
      <c r="J30" s="58"/>
      <c r="K30" s="58"/>
      <c r="L30" s="58"/>
      <c r="M30" s="58"/>
      <c r="N30" s="175" t="s">
        <v>94</v>
      </c>
      <c r="O30" s="175"/>
      <c r="P30" s="175"/>
      <c r="Q30" s="58"/>
      <c r="R30" s="58"/>
      <c r="S30" s="58"/>
      <c r="T30" s="58"/>
      <c r="U30" s="59"/>
      <c r="V30" s="59"/>
      <c r="W30" s="59"/>
      <c r="X30" s="58"/>
      <c r="Y30" s="58"/>
      <c r="Z30" s="58"/>
      <c r="AA30" s="57" t="str">
        <f>MASTERDATA!G4</f>
        <v xml:space="preserve">S.KUMAR </v>
      </c>
      <c r="AB30" s="58"/>
      <c r="AC30" s="18"/>
    </row>
    <row r="31" spans="1:3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</row>
  </sheetData>
  <sheetProtection password="CC61" sheet="1" objects="1" scenarios="1"/>
  <mergeCells count="16">
    <mergeCell ref="N30:P30"/>
    <mergeCell ref="Y6:Z6"/>
    <mergeCell ref="AA6:AB6"/>
    <mergeCell ref="S5:V5"/>
    <mergeCell ref="C2:AB2"/>
    <mergeCell ref="C3:AB3"/>
    <mergeCell ref="AA5:AB5"/>
    <mergeCell ref="Y5:Z5"/>
    <mergeCell ref="D5:J5"/>
    <mergeCell ref="D6:J6"/>
    <mergeCell ref="K5:L5"/>
    <mergeCell ref="K6:L6"/>
    <mergeCell ref="M5:O5"/>
    <mergeCell ref="M6:N6"/>
    <mergeCell ref="R6:S6"/>
    <mergeCell ref="T6:W6"/>
  </mergeCells>
  <conditionalFormatting sqref="I8">
    <cfRule type="cellIs" dxfId="12" priority="7" stopIfTrue="1" operator="equal">
      <formula>0</formula>
    </cfRule>
  </conditionalFormatting>
  <conditionalFormatting sqref="I9:I19">
    <cfRule type="cellIs" dxfId="11" priority="6" stopIfTrue="1" operator="equal">
      <formula>0</formula>
    </cfRule>
  </conditionalFormatting>
  <conditionalFormatting sqref="H24">
    <cfRule type="cellIs" dxfId="10" priority="5" stopIfTrue="1" operator="equal">
      <formula>0</formula>
    </cfRule>
  </conditionalFormatting>
  <conditionalFormatting sqref="S8">
    <cfRule type="cellIs" dxfId="9" priority="4" stopIfTrue="1" operator="equal">
      <formula>0</formula>
    </cfRule>
  </conditionalFormatting>
  <conditionalFormatting sqref="S9:S19">
    <cfRule type="cellIs" dxfId="8" priority="1" stopIfTrue="1" operator="equal">
      <formula>0</formula>
    </cfRule>
  </conditionalFormatting>
  <printOptions horizontalCentered="1" verticalCentered="1"/>
  <pageMargins left="0" right="0" top="0.2" bottom="0" header="0.3" footer="0.3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0"/>
  <sheetViews>
    <sheetView zoomScale="70" zoomScaleNormal="70" workbookViewId="0">
      <selection activeCell="C4" sqref="C4"/>
    </sheetView>
  </sheetViews>
  <sheetFormatPr defaultRowHeight="14.6"/>
  <cols>
    <col min="1" max="1" width="2.84375" style="64" customWidth="1"/>
    <col min="2" max="2" width="49.15234375" style="64" customWidth="1"/>
    <col min="3" max="3" width="9.23046875" style="64"/>
    <col min="4" max="4" width="0" style="64" hidden="1" customWidth="1"/>
    <col min="5" max="5" width="3.53515625" style="64" customWidth="1"/>
    <col min="6" max="6" width="77.3828125" style="64" customWidth="1"/>
    <col min="7" max="7" width="9" style="64" customWidth="1"/>
    <col min="8" max="16384" width="9.23046875" style="64"/>
  </cols>
  <sheetData>
    <row r="1" spans="1:7" ht="33.9" customHeight="1">
      <c r="A1" s="187" t="s">
        <v>145</v>
      </c>
      <c r="B1" s="187"/>
      <c r="C1" s="187"/>
      <c r="D1" s="187"/>
      <c r="E1" s="187"/>
      <c r="F1" s="187"/>
      <c r="G1" s="187"/>
    </row>
    <row r="2" spans="1:7" ht="33.9" customHeight="1">
      <c r="A2" s="188" t="str">
        <f>MASTERDATA!D5&amp; ",          "&amp;'GA55'!D6&amp;"         PAN- "&amp;'GA55'!T6</f>
        <v>SUNIL KUMAR MAHAWAR,          TEACHER (L10)         PAN- RJUDXXXXXXX</v>
      </c>
      <c r="B2" s="188"/>
      <c r="C2" s="188"/>
      <c r="D2" s="188"/>
      <c r="E2" s="188"/>
      <c r="F2" s="188"/>
      <c r="G2" s="188"/>
    </row>
    <row r="3" spans="1:7" ht="17.25" customHeight="1"/>
    <row r="4" spans="1:7" ht="17.25" customHeight="1">
      <c r="A4" s="65">
        <v>1</v>
      </c>
      <c r="B4" s="66" t="s">
        <v>112</v>
      </c>
      <c r="C4" s="75">
        <v>0</v>
      </c>
      <c r="D4" s="67"/>
      <c r="E4" s="68">
        <v>19</v>
      </c>
      <c r="F4" s="66" t="s">
        <v>113</v>
      </c>
      <c r="G4" s="76">
        <v>50000</v>
      </c>
    </row>
    <row r="5" spans="1:7" ht="17.25" customHeight="1">
      <c r="A5" s="69">
        <v>2</v>
      </c>
      <c r="B5" s="70" t="s">
        <v>114</v>
      </c>
      <c r="C5" s="76">
        <v>0</v>
      </c>
      <c r="D5" s="67"/>
      <c r="E5" s="71">
        <v>20</v>
      </c>
      <c r="F5" s="66" t="s">
        <v>115</v>
      </c>
      <c r="G5" s="76">
        <v>0</v>
      </c>
    </row>
    <row r="6" spans="1:7" ht="17.25" customHeight="1">
      <c r="A6" s="65">
        <v>3</v>
      </c>
      <c r="B6" s="72" t="s">
        <v>116</v>
      </c>
      <c r="C6" s="75">
        <v>0</v>
      </c>
      <c r="D6" s="67"/>
      <c r="E6" s="68">
        <v>21</v>
      </c>
      <c r="F6" s="73" t="s">
        <v>117</v>
      </c>
      <c r="G6" s="76">
        <v>0</v>
      </c>
    </row>
    <row r="7" spans="1:7" ht="17.25" customHeight="1">
      <c r="A7" s="69">
        <v>4</v>
      </c>
      <c r="B7" s="72" t="s">
        <v>118</v>
      </c>
      <c r="C7" s="76">
        <v>0</v>
      </c>
      <c r="D7" s="67"/>
      <c r="E7" s="71">
        <v>22</v>
      </c>
      <c r="F7" s="72" t="s">
        <v>119</v>
      </c>
      <c r="G7" s="76">
        <v>0</v>
      </c>
    </row>
    <row r="8" spans="1:7" ht="17.25" customHeight="1">
      <c r="A8" s="65">
        <v>5</v>
      </c>
      <c r="B8" s="66" t="s">
        <v>120</v>
      </c>
      <c r="C8" s="75">
        <v>0</v>
      </c>
      <c r="D8" s="67"/>
      <c r="E8" s="68">
        <v>23</v>
      </c>
      <c r="F8" s="70" t="s">
        <v>121</v>
      </c>
      <c r="G8" s="76">
        <v>0</v>
      </c>
    </row>
    <row r="9" spans="1:7" ht="17.25" customHeight="1">
      <c r="A9" s="69">
        <v>6</v>
      </c>
      <c r="B9" s="66" t="s">
        <v>122</v>
      </c>
      <c r="C9" s="75">
        <v>0</v>
      </c>
      <c r="D9" s="67"/>
      <c r="E9" s="71">
        <v>24</v>
      </c>
      <c r="F9" s="66" t="s">
        <v>123</v>
      </c>
      <c r="G9" s="76">
        <v>0</v>
      </c>
    </row>
    <row r="10" spans="1:7" ht="17.25" customHeight="1">
      <c r="A10" s="65">
        <v>7</v>
      </c>
      <c r="B10" s="72" t="s">
        <v>124</v>
      </c>
      <c r="C10" s="75">
        <v>0</v>
      </c>
      <c r="D10" s="67"/>
      <c r="E10" s="68">
        <v>25</v>
      </c>
      <c r="F10" s="72" t="s">
        <v>143</v>
      </c>
      <c r="G10" s="76">
        <v>0</v>
      </c>
    </row>
    <row r="11" spans="1:7" ht="17.25" customHeight="1">
      <c r="A11" s="69">
        <v>8</v>
      </c>
      <c r="B11" s="72" t="s">
        <v>125</v>
      </c>
      <c r="C11" s="75">
        <v>0</v>
      </c>
      <c r="D11" s="67"/>
      <c r="E11" s="71">
        <v>26</v>
      </c>
      <c r="F11" s="74" t="s">
        <v>144</v>
      </c>
      <c r="G11" s="76">
        <v>0</v>
      </c>
    </row>
    <row r="12" spans="1:7" ht="17.25" customHeight="1">
      <c r="A12" s="65">
        <v>9</v>
      </c>
      <c r="B12" s="66" t="s">
        <v>126</v>
      </c>
      <c r="C12" s="75">
        <v>0</v>
      </c>
      <c r="D12" s="67"/>
      <c r="E12" s="68">
        <v>27</v>
      </c>
      <c r="F12" s="66" t="s">
        <v>127</v>
      </c>
      <c r="G12" s="76">
        <v>0</v>
      </c>
    </row>
    <row r="13" spans="1:7" ht="17.25" customHeight="1">
      <c r="A13" s="69">
        <v>10</v>
      </c>
      <c r="B13" s="66" t="s">
        <v>128</v>
      </c>
      <c r="C13" s="75">
        <v>0</v>
      </c>
      <c r="D13" s="67"/>
      <c r="E13" s="71">
        <v>28</v>
      </c>
      <c r="F13" s="66" t="s">
        <v>129</v>
      </c>
      <c r="G13" s="76">
        <v>0</v>
      </c>
    </row>
    <row r="14" spans="1:7" ht="17.25" customHeight="1">
      <c r="A14" s="65">
        <v>11</v>
      </c>
      <c r="B14" s="72" t="s">
        <v>211</v>
      </c>
      <c r="C14" s="75">
        <v>0</v>
      </c>
      <c r="D14" s="67"/>
      <c r="E14" s="68">
        <v>29</v>
      </c>
      <c r="F14" s="72" t="s">
        <v>130</v>
      </c>
      <c r="G14" s="76">
        <v>0</v>
      </c>
    </row>
    <row r="15" spans="1:7" ht="17.25" customHeight="1">
      <c r="A15" s="69">
        <v>12</v>
      </c>
      <c r="B15" s="72" t="s">
        <v>131</v>
      </c>
      <c r="C15" s="75">
        <v>0</v>
      </c>
      <c r="D15" s="67"/>
      <c r="E15" s="71">
        <v>30</v>
      </c>
      <c r="F15" s="72" t="s">
        <v>132</v>
      </c>
      <c r="G15" s="76">
        <v>0</v>
      </c>
    </row>
    <row r="16" spans="1:7" ht="17.25" customHeight="1">
      <c r="A16" s="65">
        <v>13</v>
      </c>
      <c r="B16" s="66" t="s">
        <v>133</v>
      </c>
      <c r="C16" s="75">
        <v>0</v>
      </c>
      <c r="D16" s="67"/>
      <c r="E16" s="68">
        <v>31</v>
      </c>
      <c r="F16" s="66" t="s">
        <v>134</v>
      </c>
      <c r="G16" s="76">
        <v>0</v>
      </c>
    </row>
    <row r="17" spans="1:7" ht="17.25" customHeight="1">
      <c r="A17" s="69">
        <v>14</v>
      </c>
      <c r="B17" s="66" t="s">
        <v>135</v>
      </c>
      <c r="C17" s="75">
        <v>0</v>
      </c>
      <c r="D17" s="67"/>
      <c r="E17" s="71">
        <v>32</v>
      </c>
      <c r="F17" s="66" t="s">
        <v>136</v>
      </c>
      <c r="G17" s="76">
        <v>0</v>
      </c>
    </row>
    <row r="18" spans="1:7" ht="17.25" customHeight="1">
      <c r="A18" s="65">
        <v>15</v>
      </c>
      <c r="B18" s="72" t="s">
        <v>137</v>
      </c>
      <c r="C18" s="75">
        <v>0</v>
      </c>
      <c r="D18" s="67"/>
      <c r="E18" s="68">
        <v>33</v>
      </c>
      <c r="F18" s="72" t="s">
        <v>138</v>
      </c>
      <c r="G18" s="76">
        <v>0</v>
      </c>
    </row>
    <row r="19" spans="1:7" ht="17.25" customHeight="1">
      <c r="A19" s="69">
        <v>16</v>
      </c>
      <c r="B19" s="72" t="s">
        <v>139</v>
      </c>
      <c r="C19" s="75">
        <v>0</v>
      </c>
      <c r="D19" s="67"/>
      <c r="E19" s="71">
        <v>34</v>
      </c>
      <c r="F19" s="72" t="s">
        <v>140</v>
      </c>
      <c r="G19" s="76">
        <v>0</v>
      </c>
    </row>
    <row r="20" spans="1:7" ht="17.25" customHeight="1">
      <c r="A20" s="65">
        <v>17</v>
      </c>
      <c r="B20" s="72" t="s">
        <v>141</v>
      </c>
      <c r="C20" s="75">
        <v>0</v>
      </c>
      <c r="D20" s="67"/>
      <c r="E20" s="68">
        <v>35</v>
      </c>
      <c r="F20" s="72" t="s">
        <v>142</v>
      </c>
      <c r="G20" s="76">
        <v>0</v>
      </c>
    </row>
  </sheetData>
  <sheetProtection password="CC61" sheet="1" objects="1" scenarios="1"/>
  <mergeCells count="2">
    <mergeCell ref="A1:G1"/>
    <mergeCell ref="A2:G2"/>
  </mergeCells>
  <dataValidations count="12">
    <dataValidation type="whole" allowBlank="1" showInputMessage="1" showErrorMessage="1" errorTitle="80CCD(1b)" error="CHECK THE TOTAL VALUE of 80 C " sqref="G11">
      <formula1>0</formula1>
      <formula2>J11</formula2>
    </dataValidation>
    <dataValidation type="whole" operator="greaterThanOrEqual" allowBlank="1" showInputMessage="1" showErrorMessage="1" sqref="C8">
      <formula1>0</formula1>
    </dataValidation>
    <dataValidation type="whole" allowBlank="1" showInputMessage="1" showErrorMessage="1" errorTitle="ARTICLE 80DD" sqref="G13">
      <formula1>0</formula1>
      <formula2>125000</formula2>
    </dataValidation>
    <dataValidation type="whole" operator="lessThanOrEqual" allowBlank="1" showInputMessage="1" showErrorMessage="1" sqref="G17">
      <formula1>125000</formula1>
    </dataValidation>
    <dataValidation type="whole" operator="lessThanOrEqual" allowBlank="1" showInputMessage="1" showErrorMessage="1" error="max 5000 allowed" sqref="C5">
      <formula1>5000</formula1>
    </dataValidation>
    <dataValidation type="whole" operator="lessThanOrEqual" allowBlank="1" showInputMessage="1" showErrorMessage="1" error="Maximum 2 lakh allowed_x000a_" sqref="C10">
      <formula1>200000</formula1>
    </dataValidation>
    <dataValidation operator="lessThanOrEqual" allowBlank="1" showInputMessage="1" showErrorMessage="1" errorTitle="Sorry...!!! Not Allow" error="HRA Rebate Permissible up to Actual HRA Recieved" sqref="C4"/>
    <dataValidation type="list" allowBlank="1" showInputMessage="1" showErrorMessage="1" sqref="G4">
      <formula1>"0,50000"</formula1>
    </dataValidation>
    <dataValidation type="whole" allowBlank="1" showInputMessage="1" showErrorMessage="1" errorTitle="ARTICLE 80D" sqref="G12">
      <formula1>0</formula1>
      <formula2>K12</formula2>
    </dataValidation>
    <dataValidation type="whole" allowBlank="1" showInputMessage="1" showErrorMessage="1" errorTitle="ARTICLE 80DDB" sqref="G14">
      <formula1>0</formula1>
      <formula2>K14</formula2>
    </dataValidation>
    <dataValidation type="whole" operator="lessThanOrEqual" allowBlank="1" showInputMessage="1" showErrorMessage="1" errorTitle="Sorry...!!! Not Allow" error="HRA Rebate Permissible up to Actual HRA Recieved" sqref="E4">
      <formula1>#REF!</formula1>
    </dataValidation>
    <dataValidation type="whole" operator="lessThanOrEqual" allowBlank="1" showInputMessage="1" showErrorMessage="1" errorTitle="Sorry...!!! Not Allow" error="HRA Rebate Permissible up to Actual HRA Recieved" sqref="E5:E20">
      <formula1>J21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79"/>
  <sheetViews>
    <sheetView topLeftCell="A19" zoomScale="90" zoomScaleNormal="90" workbookViewId="0">
      <selection activeCell="C19" sqref="C19:Q19"/>
    </sheetView>
  </sheetViews>
  <sheetFormatPr defaultColWidth="0" defaultRowHeight="0" customHeight="1" zeroHeight="1"/>
  <cols>
    <col min="1" max="1" width="3" style="88" customWidth="1"/>
    <col min="2" max="2" width="2.84375" style="111" customWidth="1"/>
    <col min="3" max="3" width="4.53515625" style="112" customWidth="1"/>
    <col min="4" max="5" width="9.15234375" style="112" customWidth="1"/>
    <col min="6" max="6" width="3.84375" style="112" customWidth="1"/>
    <col min="7" max="7" width="4.15234375" style="112" customWidth="1"/>
    <col min="8" max="8" width="2.69140625" style="112" customWidth="1"/>
    <col min="9" max="9" width="10.53515625" style="112" customWidth="1"/>
    <col min="10" max="10" width="5.15234375" style="112" customWidth="1"/>
    <col min="11" max="11" width="12.15234375" style="112" customWidth="1"/>
    <col min="12" max="12" width="12.3046875" style="112" customWidth="1"/>
    <col min="13" max="13" width="9.3828125" style="112" customWidth="1"/>
    <col min="14" max="14" width="3.53515625" style="112" customWidth="1"/>
    <col min="15" max="15" width="29.15234375" style="112" customWidth="1"/>
    <col min="16" max="16" width="2.69140625" style="113" bestFit="1" customWidth="1"/>
    <col min="17" max="17" width="14" style="114" customWidth="1"/>
    <col min="18" max="18" width="3.84375" style="88" customWidth="1"/>
    <col min="19" max="16384" width="9.15234375" style="88" hidden="1"/>
  </cols>
  <sheetData>
    <row r="1" spans="1:18" s="78" customFormat="1" ht="18.45">
      <c r="A1" s="77"/>
      <c r="B1" s="368" t="str">
        <f>MASTERDATA!D3</f>
        <v>GOVT. SR. SEC. SCHOOL, RAWACHH, BLOCK-SAYARA,UDAIPUR RAJ.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70" t="s">
        <v>0</v>
      </c>
      <c r="P1" s="370"/>
      <c r="Q1" s="371"/>
      <c r="R1" s="77"/>
    </row>
    <row r="2" spans="1:18" s="78" customFormat="1" ht="26.6" thickBot="1">
      <c r="A2" s="77"/>
      <c r="B2" s="374" t="s">
        <v>204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2"/>
      <c r="P2" s="372"/>
      <c r="Q2" s="373"/>
      <c r="R2" s="77"/>
    </row>
    <row r="3" spans="1:18" s="78" customFormat="1" ht="18.45">
      <c r="A3" s="77"/>
      <c r="B3" s="79">
        <v>1</v>
      </c>
      <c r="C3" s="376" t="s">
        <v>1</v>
      </c>
      <c r="D3" s="377"/>
      <c r="E3" s="378" t="str">
        <f>MASTERDATA!D5</f>
        <v>SUNIL KUMAR MAHAWAR</v>
      </c>
      <c r="F3" s="378"/>
      <c r="G3" s="378"/>
      <c r="H3" s="378"/>
      <c r="I3" s="378"/>
      <c r="J3" s="378"/>
      <c r="K3" s="80" t="s">
        <v>2</v>
      </c>
      <c r="L3" s="379" t="str">
        <f>'GA55'!D6</f>
        <v>TEACHER (L10)</v>
      </c>
      <c r="M3" s="379"/>
      <c r="N3" s="379"/>
      <c r="O3" s="81" t="s">
        <v>3</v>
      </c>
      <c r="P3" s="380" t="str">
        <f>MASTERDATA!D6</f>
        <v>DFGHJ1234H</v>
      </c>
      <c r="Q3" s="381"/>
      <c r="R3" s="77"/>
    </row>
    <row r="4" spans="1:18" s="78" customFormat="1" ht="15.9">
      <c r="A4" s="77"/>
      <c r="B4" s="82">
        <v>2</v>
      </c>
      <c r="C4" s="366" t="s">
        <v>194</v>
      </c>
      <c r="D4" s="366"/>
      <c r="E4" s="298"/>
      <c r="F4" s="298"/>
      <c r="G4" s="298"/>
      <c r="H4" s="298"/>
      <c r="I4" s="298"/>
      <c r="J4" s="298"/>
      <c r="K4" s="366"/>
      <c r="L4" s="298"/>
      <c r="M4" s="298"/>
      <c r="N4" s="298"/>
      <c r="O4" s="366"/>
      <c r="P4" s="268">
        <f>'GA55'!N26</f>
        <v>666936</v>
      </c>
      <c r="Q4" s="269"/>
      <c r="R4" s="77"/>
    </row>
    <row r="5" spans="1:18" s="78" customFormat="1" ht="15.9">
      <c r="A5" s="77"/>
      <c r="B5" s="82">
        <v>3</v>
      </c>
      <c r="C5" s="298" t="s">
        <v>5</v>
      </c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39">
        <f>'EXTRA DEDUCATION'!C4+'EXTRA DEDUCATION'!G11</f>
        <v>0</v>
      </c>
      <c r="Q5" s="240"/>
      <c r="R5" s="77"/>
    </row>
    <row r="6" spans="1:18" s="78" customFormat="1" ht="18">
      <c r="A6" s="77"/>
      <c r="B6" s="82">
        <v>4</v>
      </c>
      <c r="C6" s="367" t="s">
        <v>147</v>
      </c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239">
        <f>P4-P5</f>
        <v>666936</v>
      </c>
      <c r="Q6" s="240"/>
      <c r="R6" s="77"/>
    </row>
    <row r="7" spans="1:18" s="78" customFormat="1" ht="15.9">
      <c r="A7" s="77"/>
      <c r="B7" s="205">
        <v>5</v>
      </c>
      <c r="C7" s="276" t="s">
        <v>7</v>
      </c>
      <c r="D7" s="285"/>
      <c r="E7" s="285"/>
      <c r="F7" s="285"/>
      <c r="G7" s="285"/>
      <c r="H7" s="285"/>
      <c r="I7" s="285"/>
      <c r="J7" s="285"/>
      <c r="K7" s="285"/>
      <c r="L7" s="285"/>
      <c r="M7" s="343">
        <f>IF('EXTRA DEDUCATION'!G4=0,0,(IF(AND(P6&gt;50000,'EXTRA DEDUCATION'!G4=50000),50000,P6)))</f>
        <v>50000</v>
      </c>
      <c r="N7" s="343"/>
      <c r="O7" s="343"/>
      <c r="P7" s="360"/>
      <c r="Q7" s="361"/>
      <c r="R7" s="77"/>
    </row>
    <row r="8" spans="1:18" s="78" customFormat="1" ht="18" customHeight="1">
      <c r="A8" s="77"/>
      <c r="B8" s="244"/>
      <c r="C8" s="276" t="s">
        <v>8</v>
      </c>
      <c r="D8" s="285"/>
      <c r="E8" s="285"/>
      <c r="F8" s="285"/>
      <c r="G8" s="285"/>
      <c r="H8" s="285"/>
      <c r="I8" s="285"/>
      <c r="J8" s="285"/>
      <c r="K8" s="285"/>
      <c r="L8" s="285"/>
      <c r="M8" s="343">
        <f>'EXTRA DEDUCATION'!C5</f>
        <v>0</v>
      </c>
      <c r="N8" s="343"/>
      <c r="O8" s="343"/>
      <c r="P8" s="362"/>
      <c r="Q8" s="363"/>
      <c r="R8" s="77"/>
    </row>
    <row r="9" spans="1:18" s="78" customFormat="1" ht="15.9">
      <c r="A9" s="77"/>
      <c r="B9" s="244"/>
      <c r="C9" s="276" t="s">
        <v>9</v>
      </c>
      <c r="D9" s="285"/>
      <c r="E9" s="285"/>
      <c r="F9" s="285"/>
      <c r="G9" s="285"/>
      <c r="H9" s="285"/>
      <c r="I9" s="285"/>
      <c r="J9" s="285"/>
      <c r="K9" s="285"/>
      <c r="L9" s="285"/>
      <c r="M9" s="343">
        <f>'EXTRA DEDUCATION'!C6</f>
        <v>0</v>
      </c>
      <c r="N9" s="343"/>
      <c r="O9" s="343"/>
      <c r="P9" s="364"/>
      <c r="Q9" s="365"/>
      <c r="R9" s="77"/>
    </row>
    <row r="10" spans="1:18" s="78" customFormat="1" ht="18">
      <c r="A10" s="77"/>
      <c r="B10" s="206"/>
      <c r="C10" s="344" t="s">
        <v>10</v>
      </c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6"/>
      <c r="P10" s="239">
        <f>SUM(M7:O9)</f>
        <v>50000</v>
      </c>
      <c r="Q10" s="240"/>
      <c r="R10" s="77"/>
    </row>
    <row r="11" spans="1:18" s="78" customFormat="1" ht="18">
      <c r="A11" s="77"/>
      <c r="B11" s="82">
        <v>6</v>
      </c>
      <c r="C11" s="344" t="s">
        <v>11</v>
      </c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6"/>
      <c r="P11" s="268">
        <f>P6-P10</f>
        <v>616936</v>
      </c>
      <c r="Q11" s="269"/>
      <c r="R11" s="77"/>
    </row>
    <row r="12" spans="1:18" s="78" customFormat="1" ht="15.9">
      <c r="A12" s="77"/>
      <c r="B12" s="347">
        <v>7</v>
      </c>
      <c r="C12" s="348" t="s">
        <v>12</v>
      </c>
      <c r="D12" s="349"/>
      <c r="E12" s="349"/>
      <c r="F12" s="349"/>
      <c r="G12" s="349"/>
      <c r="H12" s="349"/>
      <c r="I12" s="349"/>
      <c r="J12" s="349"/>
      <c r="K12" s="350" t="s">
        <v>13</v>
      </c>
      <c r="L12" s="339"/>
      <c r="M12" s="343">
        <f>'EXTRA DEDUCATION'!C7</f>
        <v>0</v>
      </c>
      <c r="N12" s="343"/>
      <c r="O12" s="343"/>
      <c r="P12" s="351"/>
      <c r="Q12" s="352"/>
      <c r="R12" s="77"/>
    </row>
    <row r="13" spans="1:18" s="78" customFormat="1" ht="15.9">
      <c r="A13" s="77"/>
      <c r="B13" s="347"/>
      <c r="C13" s="353" t="s">
        <v>14</v>
      </c>
      <c r="D13" s="354"/>
      <c r="E13" s="357" t="s">
        <v>15</v>
      </c>
      <c r="F13" s="358"/>
      <c r="G13" s="359"/>
      <c r="H13" s="339" t="s">
        <v>16</v>
      </c>
      <c r="I13" s="339"/>
      <c r="J13" s="339"/>
      <c r="K13" s="339" t="s">
        <v>17</v>
      </c>
      <c r="L13" s="339"/>
      <c r="M13" s="339" t="s">
        <v>18</v>
      </c>
      <c r="N13" s="339"/>
      <c r="O13" s="339"/>
      <c r="P13" s="351"/>
      <c r="Q13" s="352"/>
      <c r="R13" s="77"/>
    </row>
    <row r="14" spans="1:18" s="78" customFormat="1" ht="15.9">
      <c r="A14" s="77"/>
      <c r="B14" s="347"/>
      <c r="C14" s="355"/>
      <c r="D14" s="356"/>
      <c r="E14" s="340">
        <f>ROUND(M12*0.3,0)</f>
        <v>0</v>
      </c>
      <c r="F14" s="341"/>
      <c r="G14" s="342"/>
      <c r="H14" s="343">
        <f>IF('EXTRA DEDUCATION'!C10&gt;200000,200000,'EXTRA DEDUCATION'!C10)</f>
        <v>0</v>
      </c>
      <c r="I14" s="343"/>
      <c r="J14" s="343"/>
      <c r="K14" s="343">
        <f>'EXTRA DEDUCATION'!C8</f>
        <v>0</v>
      </c>
      <c r="L14" s="343"/>
      <c r="M14" s="343">
        <f>E14+H14+K14</f>
        <v>0</v>
      </c>
      <c r="N14" s="343"/>
      <c r="O14" s="343"/>
      <c r="P14" s="351"/>
      <c r="Q14" s="352"/>
      <c r="R14" s="77"/>
    </row>
    <row r="15" spans="1:18" s="78" customFormat="1" ht="16.3">
      <c r="A15" s="77"/>
      <c r="B15" s="82"/>
      <c r="C15" s="255" t="s">
        <v>19</v>
      </c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7"/>
      <c r="P15" s="239">
        <f>M12-M14</f>
        <v>0</v>
      </c>
      <c r="Q15" s="240"/>
      <c r="R15" s="77"/>
    </row>
    <row r="16" spans="1:18" s="78" customFormat="1" ht="16.75">
      <c r="A16" s="77"/>
      <c r="B16" s="82">
        <v>8</v>
      </c>
      <c r="C16" s="255" t="s">
        <v>148</v>
      </c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7"/>
      <c r="P16" s="239">
        <f>P11+P15</f>
        <v>616936</v>
      </c>
      <c r="Q16" s="240"/>
      <c r="R16" s="77"/>
    </row>
    <row r="17" spans="1:18" s="78" customFormat="1" ht="18">
      <c r="A17" s="77"/>
      <c r="B17" s="82">
        <v>9</v>
      </c>
      <c r="C17" s="336" t="s">
        <v>21</v>
      </c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8"/>
      <c r="P17" s="239">
        <f>'EXTRA DEDUCATION'!G7</f>
        <v>0</v>
      </c>
      <c r="Q17" s="240"/>
      <c r="R17" s="77"/>
    </row>
    <row r="18" spans="1:18" s="78" customFormat="1" ht="18">
      <c r="A18" s="77"/>
      <c r="B18" s="82">
        <v>10</v>
      </c>
      <c r="C18" s="314" t="s">
        <v>210</v>
      </c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268">
        <f>P16+P17</f>
        <v>616936</v>
      </c>
      <c r="Q18" s="269"/>
      <c r="R18" s="77"/>
    </row>
    <row r="19" spans="1:18" s="78" customFormat="1" ht="18.45">
      <c r="A19" s="77"/>
      <c r="B19" s="205">
        <v>11</v>
      </c>
      <c r="C19" s="315" t="s">
        <v>149</v>
      </c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6"/>
      <c r="R19" s="77"/>
    </row>
    <row r="20" spans="1:18" s="78" customFormat="1" ht="15.45">
      <c r="A20" s="77"/>
      <c r="B20" s="244"/>
      <c r="C20" s="317" t="s">
        <v>150</v>
      </c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8"/>
      <c r="R20" s="77"/>
    </row>
    <row r="21" spans="1:18" s="78" customFormat="1" ht="15" customHeight="1">
      <c r="A21" s="77"/>
      <c r="B21" s="244"/>
      <c r="C21" s="83" t="s">
        <v>151</v>
      </c>
      <c r="D21" s="298" t="s">
        <v>152</v>
      </c>
      <c r="E21" s="298"/>
      <c r="F21" s="298"/>
      <c r="G21" s="298"/>
      <c r="H21" s="287">
        <f>'GA55'!Q26</f>
        <v>60000</v>
      </c>
      <c r="I21" s="288"/>
      <c r="J21" s="319" t="s">
        <v>153</v>
      </c>
      <c r="K21" s="321" t="s">
        <v>193</v>
      </c>
      <c r="L21" s="322"/>
      <c r="M21" s="323"/>
      <c r="N21" s="327">
        <f>'EXTRA DEDUCATION'!C12</f>
        <v>0</v>
      </c>
      <c r="O21" s="328"/>
      <c r="P21" s="310"/>
      <c r="Q21" s="311"/>
      <c r="R21" s="77"/>
    </row>
    <row r="22" spans="1:18" s="78" customFormat="1" ht="15.45">
      <c r="A22" s="77"/>
      <c r="B22" s="244"/>
      <c r="C22" s="83" t="s">
        <v>154</v>
      </c>
      <c r="D22" s="284" t="s">
        <v>155</v>
      </c>
      <c r="E22" s="285"/>
      <c r="F22" s="285"/>
      <c r="G22" s="286"/>
      <c r="H22" s="287">
        <f>'GA55'!T26+'EXTRA DEDUCATION'!C11</f>
        <v>0</v>
      </c>
      <c r="I22" s="288"/>
      <c r="J22" s="320"/>
      <c r="K22" s="324"/>
      <c r="L22" s="325"/>
      <c r="M22" s="326"/>
      <c r="N22" s="329"/>
      <c r="O22" s="330"/>
      <c r="P22" s="312"/>
      <c r="Q22" s="313"/>
      <c r="R22" s="77"/>
    </row>
    <row r="23" spans="1:18" s="78" customFormat="1" ht="15.9">
      <c r="A23" s="77"/>
      <c r="B23" s="244"/>
      <c r="C23" s="83" t="s">
        <v>156</v>
      </c>
      <c r="D23" s="284" t="s">
        <v>157</v>
      </c>
      <c r="E23" s="285"/>
      <c r="F23" s="285"/>
      <c r="G23" s="286"/>
      <c r="H23" s="287">
        <f>'EXTRA DEDUCATION'!C15</f>
        <v>0</v>
      </c>
      <c r="I23" s="288"/>
      <c r="J23" s="83" t="s">
        <v>158</v>
      </c>
      <c r="K23" s="289" t="s">
        <v>169</v>
      </c>
      <c r="L23" s="290"/>
      <c r="M23" s="291"/>
      <c r="N23" s="282">
        <f>'EXTRA DEDUCATION'!C20</f>
        <v>0</v>
      </c>
      <c r="O23" s="283"/>
      <c r="P23" s="312"/>
      <c r="Q23" s="313"/>
      <c r="R23" s="77"/>
    </row>
    <row r="24" spans="1:18" s="78" customFormat="1" ht="15.45">
      <c r="A24" s="77"/>
      <c r="B24" s="244"/>
      <c r="C24" s="83" t="s">
        <v>159</v>
      </c>
      <c r="D24" s="284" t="s">
        <v>160</v>
      </c>
      <c r="E24" s="285"/>
      <c r="F24" s="285"/>
      <c r="G24" s="286"/>
      <c r="H24" s="287">
        <f>'EXTRA DEDUCATION'!C17</f>
        <v>0</v>
      </c>
      <c r="I24" s="288"/>
      <c r="J24" s="83" t="s">
        <v>161</v>
      </c>
      <c r="K24" s="289" t="s">
        <v>162</v>
      </c>
      <c r="L24" s="290"/>
      <c r="M24" s="291"/>
      <c r="N24" s="282">
        <f>'EXTRA DEDUCATION'!C16</f>
        <v>0</v>
      </c>
      <c r="O24" s="283"/>
      <c r="P24" s="312"/>
      <c r="Q24" s="313"/>
      <c r="R24" s="77"/>
    </row>
    <row r="25" spans="1:18" s="78" customFormat="1" ht="15.45">
      <c r="A25" s="77"/>
      <c r="B25" s="244"/>
      <c r="C25" s="83" t="s">
        <v>163</v>
      </c>
      <c r="D25" s="284" t="s">
        <v>164</v>
      </c>
      <c r="E25" s="285"/>
      <c r="F25" s="285"/>
      <c r="G25" s="286"/>
      <c r="H25" s="287">
        <f>'EXTRA DEDUCATION'!C18</f>
        <v>0</v>
      </c>
      <c r="I25" s="288"/>
      <c r="J25" s="83" t="s">
        <v>165</v>
      </c>
      <c r="K25" s="289" t="s">
        <v>166</v>
      </c>
      <c r="L25" s="290"/>
      <c r="M25" s="291"/>
      <c r="N25" s="282">
        <f>'EXTRA DEDUCATION'!C13</f>
        <v>0</v>
      </c>
      <c r="O25" s="283"/>
      <c r="P25" s="312"/>
      <c r="Q25" s="313"/>
      <c r="R25" s="77"/>
    </row>
    <row r="26" spans="1:18" s="78" customFormat="1" ht="15.45">
      <c r="A26" s="77"/>
      <c r="B26" s="244"/>
      <c r="C26" s="83" t="s">
        <v>167</v>
      </c>
      <c r="D26" s="332" t="s">
        <v>225</v>
      </c>
      <c r="E26" s="333"/>
      <c r="F26" s="333"/>
      <c r="G26" s="334"/>
      <c r="H26" s="287">
        <f>'GA55'!O26</f>
        <v>55975</v>
      </c>
      <c r="I26" s="288"/>
      <c r="J26" s="83" t="s">
        <v>168</v>
      </c>
      <c r="K26" s="335" t="s">
        <v>173</v>
      </c>
      <c r="L26" s="335"/>
      <c r="M26" s="335"/>
      <c r="N26" s="282">
        <f>'EXTRA DEDUCATION'!G10</f>
        <v>0</v>
      </c>
      <c r="O26" s="283"/>
      <c r="P26" s="312"/>
      <c r="Q26" s="313"/>
      <c r="R26" s="77"/>
    </row>
    <row r="27" spans="1:18" s="78" customFormat="1" ht="15.45">
      <c r="A27" s="77"/>
      <c r="B27" s="244"/>
      <c r="C27" s="83" t="s">
        <v>170</v>
      </c>
      <c r="D27" s="284" t="s">
        <v>171</v>
      </c>
      <c r="E27" s="285"/>
      <c r="F27" s="285"/>
      <c r="G27" s="286"/>
      <c r="H27" s="282">
        <f>'GA55'!U26</f>
        <v>0</v>
      </c>
      <c r="I27" s="283"/>
      <c r="J27" s="83" t="s">
        <v>172</v>
      </c>
      <c r="K27" s="331" t="s">
        <v>179</v>
      </c>
      <c r="L27" s="331"/>
      <c r="M27" s="331"/>
      <c r="N27" s="282">
        <f>'EXTRA DEDUCATION'!G8</f>
        <v>0</v>
      </c>
      <c r="O27" s="283"/>
      <c r="P27" s="312"/>
      <c r="Q27" s="313"/>
      <c r="R27" s="77"/>
    </row>
    <row r="28" spans="1:18" s="78" customFormat="1" ht="15.45">
      <c r="A28" s="77"/>
      <c r="B28" s="244"/>
      <c r="C28" s="83" t="s">
        <v>174</v>
      </c>
      <c r="D28" s="284" t="s">
        <v>175</v>
      </c>
      <c r="E28" s="285"/>
      <c r="F28" s="285"/>
      <c r="G28" s="286"/>
      <c r="H28" s="282">
        <f>'EXTRA DEDUCATION'!C14</f>
        <v>0</v>
      </c>
      <c r="I28" s="283"/>
      <c r="J28" s="304"/>
      <c r="K28" s="305"/>
      <c r="L28" s="305"/>
      <c r="M28" s="305"/>
      <c r="N28" s="305"/>
      <c r="O28" s="306"/>
      <c r="P28" s="312"/>
      <c r="Q28" s="313"/>
      <c r="R28" s="77"/>
    </row>
    <row r="29" spans="1:18" s="78" customFormat="1" ht="15.45">
      <c r="A29" s="77"/>
      <c r="B29" s="244"/>
      <c r="C29" s="83" t="s">
        <v>177</v>
      </c>
      <c r="D29" s="298" t="s">
        <v>178</v>
      </c>
      <c r="E29" s="298"/>
      <c r="F29" s="298"/>
      <c r="G29" s="298"/>
      <c r="H29" s="282">
        <f>'EXTRA DEDUCATION'!C9</f>
        <v>0</v>
      </c>
      <c r="I29" s="283"/>
      <c r="J29" s="307"/>
      <c r="K29" s="308"/>
      <c r="L29" s="308"/>
      <c r="M29" s="308"/>
      <c r="N29" s="308"/>
      <c r="O29" s="309"/>
      <c r="P29" s="312"/>
      <c r="Q29" s="313"/>
      <c r="R29" s="77"/>
    </row>
    <row r="30" spans="1:18" s="78" customFormat="1" ht="16.3">
      <c r="A30" s="77"/>
      <c r="B30" s="244"/>
      <c r="C30" s="83" t="s">
        <v>180</v>
      </c>
      <c r="D30" s="298" t="s">
        <v>181</v>
      </c>
      <c r="E30" s="298"/>
      <c r="F30" s="298"/>
      <c r="G30" s="298"/>
      <c r="H30" s="282">
        <f>'EXTRA DEDUCATION'!C19</f>
        <v>0</v>
      </c>
      <c r="I30" s="283"/>
      <c r="J30" s="83" t="s">
        <v>176</v>
      </c>
      <c r="K30" s="299" t="s">
        <v>182</v>
      </c>
      <c r="L30" s="300"/>
      <c r="M30" s="301"/>
      <c r="N30" s="302">
        <f>SUM(H21:I30)+SUM(N21:O27)</f>
        <v>115975</v>
      </c>
      <c r="O30" s="303"/>
      <c r="P30" s="312"/>
      <c r="Q30" s="313"/>
      <c r="R30" s="77"/>
    </row>
    <row r="31" spans="1:18" s="78" customFormat="1" ht="16.3">
      <c r="A31" s="77"/>
      <c r="B31" s="244"/>
      <c r="C31" s="292" t="s">
        <v>183</v>
      </c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4"/>
      <c r="P31" s="268">
        <f>IF(N30&lt;150001,ROUND(N30,0),150000)</f>
        <v>115975</v>
      </c>
      <c r="Q31" s="269"/>
      <c r="R31" s="77"/>
    </row>
    <row r="32" spans="1:18" s="78" customFormat="1" ht="15.9" hidden="1" customHeight="1">
      <c r="A32" s="77"/>
      <c r="B32" s="244"/>
      <c r="C32" s="295" t="s">
        <v>25</v>
      </c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7"/>
      <c r="P32" s="239">
        <v>0</v>
      </c>
      <c r="Q32" s="240"/>
      <c r="R32" s="77"/>
    </row>
    <row r="33" spans="1:18" s="78" customFormat="1" ht="15.9" hidden="1" customHeight="1">
      <c r="A33" s="77"/>
      <c r="B33" s="244"/>
      <c r="C33" s="295" t="s">
        <v>26</v>
      </c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7"/>
      <c r="P33" s="239">
        <v>0</v>
      </c>
      <c r="Q33" s="240"/>
      <c r="R33" s="77"/>
    </row>
    <row r="34" spans="1:18" s="78" customFormat="1" ht="16.3">
      <c r="A34" s="77"/>
      <c r="B34" s="206"/>
      <c r="C34" s="265" t="s">
        <v>27</v>
      </c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7"/>
      <c r="P34" s="268">
        <f>SUM(P31:Q33)</f>
        <v>115975</v>
      </c>
      <c r="Q34" s="269"/>
      <c r="R34" s="77"/>
    </row>
    <row r="35" spans="1:18" s="78" customFormat="1" ht="18">
      <c r="A35" s="77"/>
      <c r="B35" s="205">
        <v>12</v>
      </c>
      <c r="C35" s="270" t="s">
        <v>28</v>
      </c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2"/>
      <c r="R35" s="77"/>
    </row>
    <row r="36" spans="1:18" s="78" customFormat="1" ht="15.9">
      <c r="A36" s="77"/>
      <c r="B36" s="244"/>
      <c r="C36" s="273" t="s">
        <v>29</v>
      </c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5"/>
      <c r="P36" s="239">
        <f>'EXTRA DEDUCATION'!G12</f>
        <v>0</v>
      </c>
      <c r="Q36" s="240"/>
      <c r="R36" s="77"/>
    </row>
    <row r="37" spans="1:18" s="78" customFormat="1" ht="15.9">
      <c r="A37" s="77"/>
      <c r="B37" s="244"/>
      <c r="C37" s="276" t="s">
        <v>30</v>
      </c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8"/>
      <c r="P37" s="239">
        <f>'EXTRA DEDUCATION'!G13</f>
        <v>0</v>
      </c>
      <c r="Q37" s="240"/>
      <c r="R37" s="77"/>
    </row>
    <row r="38" spans="1:18" s="78" customFormat="1" ht="15.9">
      <c r="A38" s="77"/>
      <c r="B38" s="244"/>
      <c r="C38" s="279" t="s">
        <v>31</v>
      </c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1"/>
      <c r="P38" s="239">
        <f>'EXTRA DEDUCATION'!G14</f>
        <v>0</v>
      </c>
      <c r="Q38" s="240"/>
      <c r="R38" s="77"/>
    </row>
    <row r="39" spans="1:18" s="78" customFormat="1" ht="15.9">
      <c r="A39" s="77"/>
      <c r="B39" s="244"/>
      <c r="C39" s="276" t="s">
        <v>32</v>
      </c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8"/>
      <c r="P39" s="239">
        <f>'EXTRA DEDUCATION'!G15</f>
        <v>0</v>
      </c>
      <c r="Q39" s="240"/>
      <c r="R39" s="77"/>
    </row>
    <row r="40" spans="1:18" s="78" customFormat="1" ht="15.9">
      <c r="A40" s="77"/>
      <c r="B40" s="244"/>
      <c r="C40" s="276" t="s">
        <v>33</v>
      </c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8"/>
      <c r="P40" s="239">
        <f>'EXTRA DEDUCATION'!G16</f>
        <v>0</v>
      </c>
      <c r="Q40" s="240"/>
      <c r="R40" s="77"/>
    </row>
    <row r="41" spans="1:18" s="78" customFormat="1" ht="15.9">
      <c r="A41" s="77"/>
      <c r="B41" s="244"/>
      <c r="C41" s="273" t="s">
        <v>34</v>
      </c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  <c r="P41" s="239">
        <f>'EXTRA DEDUCATION'!G17</f>
        <v>0</v>
      </c>
      <c r="Q41" s="240"/>
      <c r="R41" s="77"/>
    </row>
    <row r="42" spans="1:18" s="78" customFormat="1" ht="15.9">
      <c r="A42" s="77"/>
      <c r="B42" s="244"/>
      <c r="C42" s="276" t="s">
        <v>35</v>
      </c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8"/>
      <c r="P42" s="239">
        <f>IF(MASTERDATA!D14="Yes",0,IF('EXTRA DEDUCATION'!G5&gt;10000,10000,'EXTRA DEDUCATION'!G5))</f>
        <v>0</v>
      </c>
      <c r="Q42" s="240"/>
      <c r="R42" s="77"/>
    </row>
    <row r="43" spans="1:18" s="78" customFormat="1" ht="15.9">
      <c r="A43" s="77"/>
      <c r="B43" s="244"/>
      <c r="C43" s="276" t="s">
        <v>36</v>
      </c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8"/>
      <c r="P43" s="239">
        <f>IF(MASTERDATA!D14="NO",0,IF('EXTRA DEDUCATION'!G6&lt;50001,'EXTRA DEDUCATION'!G6,50000))</f>
        <v>0</v>
      </c>
      <c r="Q43" s="240"/>
      <c r="R43" s="77"/>
    </row>
    <row r="44" spans="1:18" s="78" customFormat="1" ht="15.9">
      <c r="A44" s="77"/>
      <c r="B44" s="244"/>
      <c r="C44" s="276" t="s">
        <v>37</v>
      </c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8"/>
      <c r="P44" s="239">
        <f>'EXTRA DEDUCATION'!G18</f>
        <v>0</v>
      </c>
      <c r="Q44" s="240"/>
      <c r="R44" s="77"/>
    </row>
    <row r="45" spans="1:18" s="78" customFormat="1" ht="16.3">
      <c r="A45" s="77"/>
      <c r="B45" s="206"/>
      <c r="C45" s="255" t="s">
        <v>38</v>
      </c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7"/>
      <c r="P45" s="258">
        <f>SUM(P36:Q44)</f>
        <v>0</v>
      </c>
      <c r="Q45" s="259"/>
      <c r="R45" s="77"/>
    </row>
    <row r="46" spans="1:18" s="78" customFormat="1" ht="16.3">
      <c r="A46" s="77"/>
      <c r="B46" s="82">
        <v>13</v>
      </c>
      <c r="C46" s="225" t="s">
        <v>39</v>
      </c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7"/>
      <c r="P46" s="239">
        <f>P34+P45</f>
        <v>115975</v>
      </c>
      <c r="Q46" s="240"/>
      <c r="R46" s="77"/>
    </row>
    <row r="47" spans="1:18" s="78" customFormat="1" ht="16.3">
      <c r="A47" s="77"/>
      <c r="B47" s="82">
        <v>14</v>
      </c>
      <c r="C47" s="260" t="s">
        <v>209</v>
      </c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2"/>
      <c r="P47" s="263">
        <f>(P18-P46)</f>
        <v>500961</v>
      </c>
      <c r="Q47" s="264"/>
      <c r="R47" s="77"/>
    </row>
    <row r="48" spans="1:18" s="78" customFormat="1" ht="16.3">
      <c r="A48" s="77"/>
      <c r="B48" s="82">
        <v>15</v>
      </c>
      <c r="C48" s="260" t="s">
        <v>208</v>
      </c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2"/>
      <c r="P48" s="203">
        <f>ROUND(P47,-1)</f>
        <v>500960</v>
      </c>
      <c r="Q48" s="204"/>
      <c r="R48" s="77"/>
    </row>
    <row r="49" spans="1:18" s="78" customFormat="1" ht="16.3">
      <c r="A49" s="77"/>
      <c r="B49" s="205">
        <v>16</v>
      </c>
      <c r="C49" s="225" t="s">
        <v>40</v>
      </c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45"/>
      <c r="R49" s="77"/>
    </row>
    <row r="50" spans="1:18" s="78" customFormat="1" ht="16.3">
      <c r="A50" s="77"/>
      <c r="B50" s="244"/>
      <c r="C50" s="246" t="s">
        <v>184</v>
      </c>
      <c r="D50" s="246"/>
      <c r="E50" s="246"/>
      <c r="F50" s="246"/>
      <c r="G50" s="246"/>
      <c r="H50" s="247" t="s">
        <v>185</v>
      </c>
      <c r="I50" s="248"/>
      <c r="J50" s="248"/>
      <c r="K50" s="249"/>
      <c r="L50" s="250" t="s">
        <v>186</v>
      </c>
      <c r="M50" s="251"/>
      <c r="N50" s="251"/>
      <c r="O50" s="252"/>
      <c r="P50" s="253"/>
      <c r="Q50" s="254"/>
      <c r="R50" s="77"/>
    </row>
    <row r="51" spans="1:18" s="78" customFormat="1" ht="16.3">
      <c r="A51" s="77"/>
      <c r="B51" s="244"/>
      <c r="C51" s="234" t="s">
        <v>187</v>
      </c>
      <c r="D51" s="235"/>
      <c r="E51" s="236"/>
      <c r="F51" s="238" t="s">
        <v>45</v>
      </c>
      <c r="G51" s="238"/>
      <c r="H51" s="234" t="s">
        <v>44</v>
      </c>
      <c r="I51" s="235"/>
      <c r="J51" s="236"/>
      <c r="K51" s="83" t="s">
        <v>45</v>
      </c>
      <c r="L51" s="234"/>
      <c r="M51" s="235"/>
      <c r="N51" s="236"/>
      <c r="O51" s="83"/>
      <c r="P51" s="239">
        <v>0</v>
      </c>
      <c r="Q51" s="240"/>
      <c r="R51" s="77"/>
    </row>
    <row r="52" spans="1:18" s="78" customFormat="1" ht="16.3">
      <c r="A52" s="77"/>
      <c r="B52" s="244"/>
      <c r="C52" s="234" t="s">
        <v>48</v>
      </c>
      <c r="D52" s="235"/>
      <c r="E52" s="236"/>
      <c r="F52" s="237">
        <v>0.05</v>
      </c>
      <c r="G52" s="238"/>
      <c r="H52" s="234" t="s">
        <v>47</v>
      </c>
      <c r="I52" s="235"/>
      <c r="J52" s="236"/>
      <c r="K52" s="84">
        <v>0.05</v>
      </c>
      <c r="L52" s="234" t="s">
        <v>188</v>
      </c>
      <c r="M52" s="235"/>
      <c r="N52" s="236"/>
      <c r="O52" s="83" t="s">
        <v>45</v>
      </c>
      <c r="P52" s="239">
        <f>ROUND(IF(MASTERDATA!$D$14="NO",IF(P48&lt;250001,0,IF(P48&gt;500000,12500,((P48-250000)*0.05))),IF(P48&lt;300001,0,IF(P48&gt;500000,10000,((P48-300000)*0.05)))),0)</f>
        <v>12500</v>
      </c>
      <c r="Q52" s="240"/>
      <c r="R52" s="77"/>
    </row>
    <row r="53" spans="1:18" s="78" customFormat="1" ht="15.9">
      <c r="A53" s="77"/>
      <c r="B53" s="244"/>
      <c r="C53" s="234" t="s">
        <v>189</v>
      </c>
      <c r="D53" s="235"/>
      <c r="E53" s="236"/>
      <c r="F53" s="237">
        <v>0.2</v>
      </c>
      <c r="G53" s="238"/>
      <c r="H53" s="234" t="s">
        <v>189</v>
      </c>
      <c r="I53" s="235"/>
      <c r="J53" s="236"/>
      <c r="K53" s="84">
        <v>0.2</v>
      </c>
      <c r="L53" s="234" t="s">
        <v>189</v>
      </c>
      <c r="M53" s="235"/>
      <c r="N53" s="236"/>
      <c r="O53" s="84">
        <v>0.2</v>
      </c>
      <c r="P53" s="239">
        <f>IF(P48&lt;500001,0,IF(P48&gt;1000000,100000,((P48-500000)*0.2)))</f>
        <v>192</v>
      </c>
      <c r="Q53" s="240"/>
      <c r="R53" s="77"/>
    </row>
    <row r="54" spans="1:18" s="78" customFormat="1" ht="16.3">
      <c r="A54" s="77"/>
      <c r="B54" s="244"/>
      <c r="C54" s="241" t="s">
        <v>190</v>
      </c>
      <c r="D54" s="242"/>
      <c r="E54" s="243"/>
      <c r="F54" s="237">
        <v>0.3</v>
      </c>
      <c r="G54" s="238"/>
      <c r="H54" s="234" t="s">
        <v>191</v>
      </c>
      <c r="I54" s="235"/>
      <c r="J54" s="236"/>
      <c r="K54" s="84">
        <v>0.3</v>
      </c>
      <c r="L54" s="234" t="s">
        <v>192</v>
      </c>
      <c r="M54" s="235"/>
      <c r="N54" s="236"/>
      <c r="O54" s="84">
        <v>0.3</v>
      </c>
      <c r="P54" s="239">
        <f>IF(P48&lt;1000001,0,((P48-1000000)*0.3))</f>
        <v>0</v>
      </c>
      <c r="Q54" s="240"/>
      <c r="R54" s="77"/>
    </row>
    <row r="55" spans="1:18" s="78" customFormat="1" ht="16.3">
      <c r="A55" s="77"/>
      <c r="B55" s="244"/>
      <c r="C55" s="228" t="s">
        <v>205</v>
      </c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30"/>
      <c r="P55" s="203">
        <f>SUM(P51:Q54)</f>
        <v>12692</v>
      </c>
      <c r="Q55" s="204"/>
      <c r="R55" s="77"/>
    </row>
    <row r="56" spans="1:18" s="78" customFormat="1" ht="16.3">
      <c r="A56" s="77"/>
      <c r="B56" s="244"/>
      <c r="C56" s="231" t="s">
        <v>54</v>
      </c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3"/>
      <c r="P56" s="220">
        <f>IF(P48&gt;500000,0,IF(P55&lt;12501,P55,12500))</f>
        <v>0</v>
      </c>
      <c r="Q56" s="221"/>
      <c r="R56" s="77"/>
    </row>
    <row r="57" spans="1:18" s="78" customFormat="1" ht="16.3">
      <c r="A57" s="77"/>
      <c r="B57" s="244"/>
      <c r="C57" s="228" t="s">
        <v>206</v>
      </c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30"/>
      <c r="P57" s="203">
        <f>P55-P56</f>
        <v>12692</v>
      </c>
      <c r="Q57" s="204"/>
      <c r="R57" s="77"/>
    </row>
    <row r="58" spans="1:18" s="78" customFormat="1" ht="16.3">
      <c r="A58" s="77"/>
      <c r="B58" s="244"/>
      <c r="C58" s="217" t="s">
        <v>55</v>
      </c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9"/>
      <c r="P58" s="220">
        <f>ROUND(P57*0.04,0)</f>
        <v>508</v>
      </c>
      <c r="Q58" s="221"/>
      <c r="R58" s="77"/>
    </row>
    <row r="59" spans="1:18" s="78" customFormat="1" ht="16.3">
      <c r="A59" s="77"/>
      <c r="B59" s="206"/>
      <c r="C59" s="222" t="s">
        <v>207</v>
      </c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4"/>
      <c r="P59" s="203">
        <f>SUM(P57:Q58)</f>
        <v>13200</v>
      </c>
      <c r="Q59" s="204"/>
      <c r="R59" s="77"/>
    </row>
    <row r="60" spans="1:18" s="78" customFormat="1" ht="16.3">
      <c r="A60" s="77"/>
      <c r="B60" s="82">
        <v>17</v>
      </c>
      <c r="C60" s="225" t="s">
        <v>56</v>
      </c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7"/>
      <c r="P60" s="220">
        <f>'EXTRA DEDUCATION'!G19</f>
        <v>0</v>
      </c>
      <c r="Q60" s="221"/>
      <c r="R60" s="77"/>
    </row>
    <row r="61" spans="1:18" s="78" customFormat="1" ht="16.3">
      <c r="A61" s="77"/>
      <c r="B61" s="82">
        <v>18</v>
      </c>
      <c r="C61" s="200" t="s">
        <v>57</v>
      </c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2"/>
      <c r="P61" s="203">
        <f>P59-P60</f>
        <v>13200</v>
      </c>
      <c r="Q61" s="204"/>
      <c r="R61" s="77"/>
    </row>
    <row r="62" spans="1:18" ht="39" customHeight="1">
      <c r="A62" s="85"/>
      <c r="B62" s="205">
        <v>19</v>
      </c>
      <c r="C62" s="207" t="s">
        <v>58</v>
      </c>
      <c r="D62" s="207"/>
      <c r="E62" s="208"/>
      <c r="F62" s="211" t="s">
        <v>220</v>
      </c>
      <c r="G62" s="211"/>
      <c r="H62" s="211"/>
      <c r="I62" s="211"/>
      <c r="J62" s="212" t="s">
        <v>219</v>
      </c>
      <c r="K62" s="213"/>
      <c r="L62" s="86" t="s">
        <v>221</v>
      </c>
      <c r="M62" s="212" t="s">
        <v>222</v>
      </c>
      <c r="N62" s="213"/>
      <c r="O62" s="87" t="s">
        <v>59</v>
      </c>
      <c r="P62" s="214" t="s">
        <v>202</v>
      </c>
      <c r="Q62" s="215"/>
      <c r="R62" s="85"/>
    </row>
    <row r="63" spans="1:18" ht="15.9">
      <c r="A63" s="85"/>
      <c r="B63" s="206"/>
      <c r="C63" s="209"/>
      <c r="D63" s="209"/>
      <c r="E63" s="210"/>
      <c r="F63" s="216">
        <f>SUM('GA55'!V8:V14)</f>
        <v>17500</v>
      </c>
      <c r="G63" s="216"/>
      <c r="H63" s="216"/>
      <c r="I63" s="216"/>
      <c r="J63" s="216">
        <f>SUM('GA55'!V15:V17)</f>
        <v>7500</v>
      </c>
      <c r="K63" s="216"/>
      <c r="L63" s="89">
        <f>'GA55'!V18</f>
        <v>2500</v>
      </c>
      <c r="M63" s="189">
        <f>'GA55'!V19</f>
        <v>2500</v>
      </c>
      <c r="N63" s="190"/>
      <c r="O63" s="90">
        <f>'GA55'!V26+'EXTRA DEDUCATION'!G20</f>
        <v>30000</v>
      </c>
      <c r="P63" s="191">
        <f>O63</f>
        <v>30000</v>
      </c>
      <c r="Q63" s="192"/>
      <c r="R63" s="85"/>
    </row>
    <row r="64" spans="1:18" ht="16.3" thickBot="1">
      <c r="A64" s="85"/>
      <c r="B64" s="193" t="str">
        <f>IF(P61&gt;P63,"Income Tax Payable (OLD TAX REGIME)",IF(P61&lt;P63,"Income Tax Refundable (OLD TAX REGIME)","Income Tax Payable/Refundable (OLD TAX REGIME)"))</f>
        <v>Income Tax Refundable (OLD TAX REGIME)</v>
      </c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5"/>
      <c r="P64" s="196">
        <f>P61-P63</f>
        <v>-16800</v>
      </c>
      <c r="Q64" s="197"/>
      <c r="R64" s="85"/>
    </row>
    <row r="65" spans="1:18" ht="15.65" customHeight="1">
      <c r="A65" s="85"/>
      <c r="B65" s="91"/>
      <c r="C65" s="91"/>
      <c r="D65" s="91"/>
      <c r="E65" s="92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3"/>
      <c r="Q65" s="94"/>
      <c r="R65" s="85"/>
    </row>
    <row r="66" spans="1:18" ht="14.6">
      <c r="A66" s="85"/>
      <c r="B66" s="95"/>
      <c r="C66" s="96"/>
      <c r="D66" s="96"/>
      <c r="E66" s="97" t="s">
        <v>60</v>
      </c>
      <c r="F66" s="96"/>
      <c r="G66" s="96"/>
      <c r="H66" s="96"/>
      <c r="I66" s="96"/>
      <c r="J66" s="96"/>
      <c r="K66" s="96"/>
      <c r="L66" s="96"/>
      <c r="M66" s="96"/>
      <c r="N66" s="96"/>
      <c r="O66" s="97" t="s">
        <v>61</v>
      </c>
      <c r="P66" s="98"/>
      <c r="Q66" s="99"/>
      <c r="R66" s="85"/>
    </row>
    <row r="67" spans="1:18" s="100" customFormat="1" ht="15.75" hidden="1" customHeight="1"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</row>
    <row r="68" spans="1:18" s="100" customFormat="1" ht="15.75" hidden="1" customHeight="1">
      <c r="B68" s="103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</row>
    <row r="69" spans="1:18" s="100" customFormat="1" ht="24" hidden="1" customHeight="1">
      <c r="B69" s="101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</row>
    <row r="70" spans="1:18" s="100" customFormat="1" ht="15.75" hidden="1" customHeight="1">
      <c r="B70" s="101"/>
      <c r="C70" s="104"/>
      <c r="D70" s="104"/>
      <c r="E70" s="104"/>
      <c r="F70" s="104"/>
      <c r="G70" s="104"/>
      <c r="H70" s="104"/>
      <c r="I70" s="104"/>
      <c r="J70" s="104"/>
      <c r="K70" s="104"/>
      <c r="L70" s="198"/>
      <c r="M70" s="198"/>
      <c r="N70" s="198"/>
      <c r="O70" s="198"/>
      <c r="P70" s="198"/>
      <c r="Q70" s="198"/>
    </row>
    <row r="71" spans="1:18" s="100" customFormat="1" ht="15.75" hidden="1" customHeight="1">
      <c r="B71" s="101"/>
      <c r="C71" s="104"/>
      <c r="D71" s="104"/>
      <c r="E71" s="104"/>
      <c r="F71" s="104"/>
      <c r="G71" s="104"/>
      <c r="H71" s="104"/>
      <c r="I71" s="104"/>
      <c r="J71" s="104"/>
      <c r="K71" s="104"/>
      <c r="L71" s="198"/>
      <c r="M71" s="198"/>
      <c r="N71" s="198"/>
      <c r="O71" s="198"/>
      <c r="P71" s="198"/>
      <c r="Q71" s="198"/>
    </row>
    <row r="72" spans="1:18" s="100" customFormat="1" ht="15.75" hidden="1" customHeight="1">
      <c r="B72" s="101"/>
      <c r="C72" s="104"/>
      <c r="D72" s="104"/>
      <c r="E72" s="104"/>
      <c r="F72" s="104"/>
      <c r="G72" s="104"/>
      <c r="H72" s="104"/>
      <c r="I72" s="104"/>
      <c r="J72" s="104"/>
      <c r="K72" s="104"/>
      <c r="L72" s="198"/>
      <c r="M72" s="198"/>
      <c r="N72" s="198"/>
      <c r="O72" s="198"/>
      <c r="P72" s="198"/>
      <c r="Q72" s="198"/>
    </row>
    <row r="73" spans="1:18" s="100" customFormat="1" ht="15.75" hidden="1" customHeight="1">
      <c r="B73" s="101"/>
      <c r="C73" s="104"/>
      <c r="D73" s="104"/>
      <c r="E73" s="104"/>
      <c r="F73" s="104"/>
      <c r="G73" s="104"/>
      <c r="H73" s="104"/>
      <c r="I73" s="104"/>
      <c r="J73" s="104"/>
      <c r="K73" s="104"/>
      <c r="L73" s="198"/>
      <c r="M73" s="198"/>
      <c r="N73" s="198"/>
      <c r="O73" s="198"/>
      <c r="P73" s="198"/>
      <c r="Q73" s="198"/>
    </row>
    <row r="74" spans="1:18" s="100" customFormat="1" ht="15.75" hidden="1" customHeight="1">
      <c r="B74" s="101"/>
      <c r="C74" s="104"/>
      <c r="D74" s="104"/>
      <c r="E74" s="104"/>
      <c r="F74" s="104"/>
      <c r="G74" s="104"/>
      <c r="H74" s="104"/>
      <c r="I74" s="104"/>
      <c r="J74" s="104"/>
      <c r="K74" s="104"/>
      <c r="L74" s="198"/>
      <c r="M74" s="198"/>
      <c r="N74" s="198"/>
      <c r="O74" s="198"/>
      <c r="P74" s="198"/>
      <c r="Q74" s="198"/>
    </row>
    <row r="75" spans="1:18" s="100" customFormat="1" ht="14.6" hidden="1" customHeight="1">
      <c r="B75" s="103"/>
      <c r="C75" s="105"/>
      <c r="D75" s="199"/>
      <c r="E75" s="199"/>
      <c r="F75" s="199"/>
      <c r="G75" s="199"/>
      <c r="H75" s="199"/>
      <c r="I75" s="199"/>
      <c r="J75" s="199"/>
      <c r="K75" s="105"/>
      <c r="L75" s="198"/>
      <c r="M75" s="198"/>
      <c r="N75" s="198"/>
      <c r="O75" s="198"/>
      <c r="P75" s="198"/>
      <c r="Q75" s="198"/>
    </row>
    <row r="76" spans="1:18" s="100" customFormat="1" ht="14.6" hidden="1" customHeight="1">
      <c r="B76" s="103"/>
      <c r="C76" s="105"/>
      <c r="D76" s="105"/>
      <c r="E76" s="105"/>
      <c r="F76" s="105"/>
      <c r="G76" s="105"/>
      <c r="H76" s="105"/>
      <c r="I76" s="105"/>
      <c r="J76" s="105"/>
      <c r="K76" s="105"/>
      <c r="L76" s="198"/>
      <c r="M76" s="198"/>
      <c r="N76" s="198"/>
      <c r="O76" s="198"/>
      <c r="P76" s="198"/>
      <c r="Q76" s="198"/>
    </row>
    <row r="77" spans="1:18" ht="14.6" hidden="1">
      <c r="A77" s="106"/>
      <c r="B77" s="107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9"/>
      <c r="Q77" s="110"/>
      <c r="R77" s="106"/>
    </row>
    <row r="78" spans="1:18" ht="14.6" hidden="1">
      <c r="A78" s="106"/>
      <c r="B78" s="107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9"/>
      <c r="Q78" s="110"/>
      <c r="R78" s="106"/>
    </row>
    <row r="79" spans="1:18" ht="14.6" hidden="1">
      <c r="A79" s="106"/>
      <c r="B79" s="107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  <c r="Q79" s="110"/>
      <c r="R79" s="106"/>
    </row>
  </sheetData>
  <sheetProtection password="CC61" sheet="1" objects="1" scenarios="1"/>
  <mergeCells count="177">
    <mergeCell ref="C4:O4"/>
    <mergeCell ref="P4:Q4"/>
    <mergeCell ref="C5:O5"/>
    <mergeCell ref="P5:Q5"/>
    <mergeCell ref="C6:O6"/>
    <mergeCell ref="P6:Q6"/>
    <mergeCell ref="B1:N1"/>
    <mergeCell ref="O1:Q2"/>
    <mergeCell ref="B2:N2"/>
    <mergeCell ref="C3:D3"/>
    <mergeCell ref="E3:J3"/>
    <mergeCell ref="L3:N3"/>
    <mergeCell ref="P3:Q3"/>
    <mergeCell ref="B7:B10"/>
    <mergeCell ref="C7:L7"/>
    <mergeCell ref="M7:O7"/>
    <mergeCell ref="P7:Q9"/>
    <mergeCell ref="C8:L8"/>
    <mergeCell ref="M8:O8"/>
    <mergeCell ref="C9:L9"/>
    <mergeCell ref="M9:O9"/>
    <mergeCell ref="C10:O10"/>
    <mergeCell ref="P10:Q10"/>
    <mergeCell ref="C11:O11"/>
    <mergeCell ref="P11:Q11"/>
    <mergeCell ref="B12:B14"/>
    <mergeCell ref="C12:J12"/>
    <mergeCell ref="K12:L12"/>
    <mergeCell ref="M12:O12"/>
    <mergeCell ref="P12:Q14"/>
    <mergeCell ref="C13:D14"/>
    <mergeCell ref="E13:G13"/>
    <mergeCell ref="H13:J13"/>
    <mergeCell ref="C15:O15"/>
    <mergeCell ref="P15:Q15"/>
    <mergeCell ref="C16:O16"/>
    <mergeCell ref="P16:Q16"/>
    <mergeCell ref="C17:O17"/>
    <mergeCell ref="P17:Q17"/>
    <mergeCell ref="K13:L13"/>
    <mergeCell ref="M13:O13"/>
    <mergeCell ref="E14:G14"/>
    <mergeCell ref="H14:J14"/>
    <mergeCell ref="K14:L14"/>
    <mergeCell ref="M14:O14"/>
    <mergeCell ref="C18:O18"/>
    <mergeCell ref="P18:Q18"/>
    <mergeCell ref="B19:B34"/>
    <mergeCell ref="C19:Q19"/>
    <mergeCell ref="C20:Q20"/>
    <mergeCell ref="D21:G21"/>
    <mergeCell ref="H21:I21"/>
    <mergeCell ref="J21:J22"/>
    <mergeCell ref="K21:M22"/>
    <mergeCell ref="N21:O22"/>
    <mergeCell ref="D27:G27"/>
    <mergeCell ref="H27:I27"/>
    <mergeCell ref="K27:M27"/>
    <mergeCell ref="N27:O27"/>
    <mergeCell ref="D28:G28"/>
    <mergeCell ref="H28:I28"/>
    <mergeCell ref="N24:O24"/>
    <mergeCell ref="D25:G25"/>
    <mergeCell ref="H25:I25"/>
    <mergeCell ref="K25:M25"/>
    <mergeCell ref="N25:O25"/>
    <mergeCell ref="D26:G26"/>
    <mergeCell ref="H26:I26"/>
    <mergeCell ref="K26:M26"/>
    <mergeCell ref="N26:O26"/>
    <mergeCell ref="D24:G24"/>
    <mergeCell ref="H24:I24"/>
    <mergeCell ref="K24:M24"/>
    <mergeCell ref="C31:O31"/>
    <mergeCell ref="P31:Q31"/>
    <mergeCell ref="C32:O32"/>
    <mergeCell ref="P32:Q32"/>
    <mergeCell ref="C33:O33"/>
    <mergeCell ref="P33:Q33"/>
    <mergeCell ref="D29:G29"/>
    <mergeCell ref="H29:I29"/>
    <mergeCell ref="D30:G30"/>
    <mergeCell ref="H30:I30"/>
    <mergeCell ref="K30:M30"/>
    <mergeCell ref="N30:O30"/>
    <mergeCell ref="J28:O29"/>
    <mergeCell ref="P21:Q30"/>
    <mergeCell ref="D22:G22"/>
    <mergeCell ref="H22:I22"/>
    <mergeCell ref="D23:G23"/>
    <mergeCell ref="H23:I23"/>
    <mergeCell ref="K23:M23"/>
    <mergeCell ref="N23:O23"/>
    <mergeCell ref="C34:O34"/>
    <mergeCell ref="P34:Q34"/>
    <mergeCell ref="B35:B45"/>
    <mergeCell ref="C35:Q35"/>
    <mergeCell ref="C36:O36"/>
    <mergeCell ref="P36:Q36"/>
    <mergeCell ref="C37:O37"/>
    <mergeCell ref="P37:Q37"/>
    <mergeCell ref="C38:O38"/>
    <mergeCell ref="P38:Q38"/>
    <mergeCell ref="C42:O42"/>
    <mergeCell ref="P42:Q42"/>
    <mergeCell ref="C43:O43"/>
    <mergeCell ref="P43:Q43"/>
    <mergeCell ref="C44:O44"/>
    <mergeCell ref="P44:Q44"/>
    <mergeCell ref="C39:O39"/>
    <mergeCell ref="P39:Q39"/>
    <mergeCell ref="C40:O40"/>
    <mergeCell ref="P40:Q40"/>
    <mergeCell ref="C41:O41"/>
    <mergeCell ref="P41:Q41"/>
    <mergeCell ref="B49:B59"/>
    <mergeCell ref="C49:Q49"/>
    <mergeCell ref="C50:G50"/>
    <mergeCell ref="H50:K50"/>
    <mergeCell ref="L50:O50"/>
    <mergeCell ref="P50:Q50"/>
    <mergeCell ref="C51:E51"/>
    <mergeCell ref="F51:G51"/>
    <mergeCell ref="C45:O45"/>
    <mergeCell ref="P45:Q45"/>
    <mergeCell ref="C46:O46"/>
    <mergeCell ref="P46:Q46"/>
    <mergeCell ref="C47:O47"/>
    <mergeCell ref="P47:Q47"/>
    <mergeCell ref="H51:J51"/>
    <mergeCell ref="L51:N51"/>
    <mergeCell ref="P51:Q51"/>
    <mergeCell ref="C52:E52"/>
    <mergeCell ref="F52:G52"/>
    <mergeCell ref="H52:J52"/>
    <mergeCell ref="L52:N52"/>
    <mergeCell ref="P52:Q52"/>
    <mergeCell ref="C48:O48"/>
    <mergeCell ref="P48:Q48"/>
    <mergeCell ref="C53:E53"/>
    <mergeCell ref="F53:G53"/>
    <mergeCell ref="H53:J53"/>
    <mergeCell ref="L53:N53"/>
    <mergeCell ref="P53:Q53"/>
    <mergeCell ref="C54:E54"/>
    <mergeCell ref="F54:G54"/>
    <mergeCell ref="H54:J54"/>
    <mergeCell ref="L54:N54"/>
    <mergeCell ref="P54:Q54"/>
    <mergeCell ref="C58:O58"/>
    <mergeCell ref="P58:Q58"/>
    <mergeCell ref="C59:O59"/>
    <mergeCell ref="P59:Q59"/>
    <mergeCell ref="C60:O60"/>
    <mergeCell ref="P60:Q60"/>
    <mergeCell ref="C55:O55"/>
    <mergeCell ref="P55:Q55"/>
    <mergeCell ref="C56:O56"/>
    <mergeCell ref="P56:Q56"/>
    <mergeCell ref="C57:O57"/>
    <mergeCell ref="P57:Q57"/>
    <mergeCell ref="M63:N63"/>
    <mergeCell ref="P63:Q63"/>
    <mergeCell ref="B64:O64"/>
    <mergeCell ref="P64:Q64"/>
    <mergeCell ref="L70:Q76"/>
    <mergeCell ref="D75:J75"/>
    <mergeCell ref="C61:O61"/>
    <mergeCell ref="P61:Q61"/>
    <mergeCell ref="B62:B63"/>
    <mergeCell ref="C62:E63"/>
    <mergeCell ref="F62:I62"/>
    <mergeCell ref="J62:K62"/>
    <mergeCell ref="M62:N62"/>
    <mergeCell ref="P62:Q62"/>
    <mergeCell ref="F63:I63"/>
    <mergeCell ref="J63:K63"/>
  </mergeCells>
  <conditionalFormatting sqref="P64:Q64">
    <cfRule type="cellIs" dxfId="7" priority="3" operator="lessThanOrEqual">
      <formula>0</formula>
    </cfRule>
    <cfRule type="cellIs" dxfId="6" priority="4" operator="greaterThanOrEqual">
      <formula>0</formula>
    </cfRule>
  </conditionalFormatting>
  <conditionalFormatting sqref="B64:O64">
    <cfRule type="containsText" dxfId="5" priority="1" operator="containsText" text="Income Tax Payable (Old Tax Regime)">
      <formula>NOT(ISERROR(SEARCH("Income Tax Payable (Old Tax Regime)",B64)))</formula>
    </cfRule>
    <cfRule type="containsText" dxfId="4" priority="2" operator="containsText" text="Income Tax Refundable (Old Tax Regime)">
      <formula>NOT(ISERROR(SEARCH("Income Tax Refundable (Old Tax Regime)",B64)))</formula>
    </cfRule>
  </conditionalFormatting>
  <printOptions horizontalCentered="1"/>
  <pageMargins left="0" right="0" top="0.3" bottom="0" header="0.1" footer="0"/>
  <pageSetup paperSize="9" scale="7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57"/>
  <sheetViews>
    <sheetView topLeftCell="A17" zoomScale="73" zoomScaleNormal="73" workbookViewId="0">
      <selection activeCell="U2" sqref="U2"/>
    </sheetView>
  </sheetViews>
  <sheetFormatPr defaultRowHeight="14.6"/>
  <cols>
    <col min="1" max="1" width="2.921875" style="27" customWidth="1"/>
    <col min="2" max="2" width="3.15234375" style="27" customWidth="1"/>
    <col min="3" max="6" width="9.23046875" style="27"/>
    <col min="7" max="7" width="1" style="27" customWidth="1"/>
    <col min="8" max="8" width="9.23046875" style="27"/>
    <col min="9" max="9" width="5.921875" style="27" customWidth="1"/>
    <col min="10" max="14" width="9.23046875" style="27"/>
    <col min="15" max="15" width="13.07421875" style="27" customWidth="1"/>
    <col min="16" max="16" width="9.23046875" style="27"/>
    <col min="17" max="17" width="4.53515625" style="27" customWidth="1"/>
    <col min="18" max="18" width="3.3828125" style="27" customWidth="1"/>
    <col min="19" max="16384" width="9.23046875" style="27"/>
  </cols>
  <sheetData>
    <row r="1" spans="1:18" s="122" customFormat="1" ht="18.45">
      <c r="A1" s="77"/>
      <c r="B1" s="368" t="str">
        <f>MASTERDATA!D3</f>
        <v>GOVT. SR. SEC. SCHOOL, RAWACHH, BLOCK-SAYARA,UDAIPUR RAJ.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503" t="s">
        <v>203</v>
      </c>
      <c r="P1" s="503"/>
      <c r="Q1" s="504"/>
      <c r="R1" s="77"/>
    </row>
    <row r="2" spans="1:18" s="122" customFormat="1" ht="31.75" customHeight="1" thickBot="1">
      <c r="A2" s="77"/>
      <c r="B2" s="374" t="s">
        <v>204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505"/>
      <c r="P2" s="505"/>
      <c r="Q2" s="506"/>
      <c r="R2" s="77"/>
    </row>
    <row r="3" spans="1:18" s="122" customFormat="1" ht="17.149999999999999" customHeight="1">
      <c r="A3" s="77"/>
      <c r="B3" s="123">
        <v>1</v>
      </c>
      <c r="C3" s="507" t="s">
        <v>1</v>
      </c>
      <c r="D3" s="508"/>
      <c r="E3" s="509" t="str">
        <f>MASTERDATA!D5</f>
        <v>SUNIL KUMAR MAHAWAR</v>
      </c>
      <c r="F3" s="509"/>
      <c r="G3" s="509"/>
      <c r="H3" s="509"/>
      <c r="I3" s="509"/>
      <c r="J3" s="509"/>
      <c r="K3" s="124" t="s">
        <v>2</v>
      </c>
      <c r="L3" s="510" t="str">
        <f>'GA55'!D6</f>
        <v>TEACHER (L10)</v>
      </c>
      <c r="M3" s="510"/>
      <c r="N3" s="510"/>
      <c r="O3" s="125" t="s">
        <v>3</v>
      </c>
      <c r="P3" s="511" t="str">
        <f>MASTERDATA!D6</f>
        <v>DFGHJ1234H</v>
      </c>
      <c r="Q3" s="512"/>
      <c r="R3" s="77"/>
    </row>
    <row r="4" spans="1:18" s="122" customFormat="1" ht="17.149999999999999" customHeight="1">
      <c r="A4" s="77"/>
      <c r="B4" s="126">
        <v>2</v>
      </c>
      <c r="C4" s="502" t="s">
        <v>194</v>
      </c>
      <c r="D4" s="502"/>
      <c r="E4" s="455"/>
      <c r="F4" s="455"/>
      <c r="G4" s="455"/>
      <c r="H4" s="455"/>
      <c r="I4" s="455"/>
      <c r="J4" s="455"/>
      <c r="K4" s="502"/>
      <c r="L4" s="455"/>
      <c r="M4" s="455"/>
      <c r="N4" s="455"/>
      <c r="O4" s="502"/>
      <c r="P4" s="462">
        <f>'OLD TAX REGIME'!P4</f>
        <v>666936</v>
      </c>
      <c r="Q4" s="463"/>
      <c r="R4" s="77"/>
    </row>
    <row r="5" spans="1:18" s="122" customFormat="1" ht="17.149999999999999" customHeight="1">
      <c r="A5" s="77"/>
      <c r="B5" s="126">
        <v>3</v>
      </c>
      <c r="C5" s="455" t="s">
        <v>5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27">
        <f>'EXTRA DEDUCATION'!G11</f>
        <v>0</v>
      </c>
      <c r="Q5" s="428"/>
      <c r="R5" s="77"/>
    </row>
    <row r="6" spans="1:18" s="122" customFormat="1" ht="17.149999999999999" customHeight="1">
      <c r="A6" s="77"/>
      <c r="B6" s="126">
        <v>4</v>
      </c>
      <c r="C6" s="444" t="s">
        <v>6</v>
      </c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44"/>
      <c r="P6" s="462">
        <f>P4-P5</f>
        <v>666936</v>
      </c>
      <c r="Q6" s="463"/>
      <c r="R6" s="77"/>
    </row>
    <row r="7" spans="1:18" s="122" customFormat="1" ht="17.149999999999999" customHeight="1">
      <c r="A7" s="77"/>
      <c r="B7" s="386">
        <v>5</v>
      </c>
      <c r="C7" s="458" t="s">
        <v>7</v>
      </c>
      <c r="D7" s="459"/>
      <c r="E7" s="459"/>
      <c r="F7" s="459"/>
      <c r="G7" s="459"/>
      <c r="H7" s="459"/>
      <c r="I7" s="459"/>
      <c r="J7" s="459"/>
      <c r="K7" s="459"/>
      <c r="L7" s="459"/>
      <c r="M7" s="480">
        <v>0</v>
      </c>
      <c r="N7" s="480"/>
      <c r="O7" s="480"/>
      <c r="P7" s="496"/>
      <c r="Q7" s="497"/>
      <c r="R7" s="77"/>
    </row>
    <row r="8" spans="1:18" s="122" customFormat="1" ht="17.149999999999999" customHeight="1">
      <c r="A8" s="77"/>
      <c r="B8" s="429"/>
      <c r="C8" s="458" t="s">
        <v>8</v>
      </c>
      <c r="D8" s="459"/>
      <c r="E8" s="459"/>
      <c r="F8" s="459"/>
      <c r="G8" s="459"/>
      <c r="H8" s="459"/>
      <c r="I8" s="459"/>
      <c r="J8" s="459"/>
      <c r="K8" s="459"/>
      <c r="L8" s="459"/>
      <c r="M8" s="480">
        <v>0</v>
      </c>
      <c r="N8" s="480"/>
      <c r="O8" s="480"/>
      <c r="P8" s="498"/>
      <c r="Q8" s="499"/>
      <c r="R8" s="77"/>
    </row>
    <row r="9" spans="1:18" s="122" customFormat="1" ht="17.149999999999999" customHeight="1">
      <c r="A9" s="77"/>
      <c r="B9" s="429"/>
      <c r="C9" s="458" t="s">
        <v>9</v>
      </c>
      <c r="D9" s="459"/>
      <c r="E9" s="459"/>
      <c r="F9" s="459"/>
      <c r="G9" s="459"/>
      <c r="H9" s="459"/>
      <c r="I9" s="459"/>
      <c r="J9" s="459"/>
      <c r="K9" s="459"/>
      <c r="L9" s="459"/>
      <c r="M9" s="480">
        <v>0</v>
      </c>
      <c r="N9" s="480"/>
      <c r="O9" s="480"/>
      <c r="P9" s="500"/>
      <c r="Q9" s="501"/>
      <c r="R9" s="77"/>
    </row>
    <row r="10" spans="1:18" s="122" customFormat="1" ht="17.149999999999999" customHeight="1">
      <c r="A10" s="77"/>
      <c r="B10" s="387"/>
      <c r="C10" s="481" t="s">
        <v>10</v>
      </c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3"/>
      <c r="P10" s="427">
        <f>SUM(M7:O9)</f>
        <v>0</v>
      </c>
      <c r="Q10" s="428"/>
      <c r="R10" s="77"/>
    </row>
    <row r="11" spans="1:18" s="122" customFormat="1" ht="17.149999999999999" customHeight="1">
      <c r="A11" s="77"/>
      <c r="B11" s="126">
        <v>6</v>
      </c>
      <c r="C11" s="481" t="s">
        <v>11</v>
      </c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3"/>
      <c r="P11" s="462">
        <f>P6-P10</f>
        <v>666936</v>
      </c>
      <c r="Q11" s="463"/>
      <c r="R11" s="77"/>
    </row>
    <row r="12" spans="1:18" s="122" customFormat="1" ht="17.149999999999999" customHeight="1">
      <c r="A12" s="77"/>
      <c r="B12" s="484">
        <v>7</v>
      </c>
      <c r="C12" s="485" t="s">
        <v>12</v>
      </c>
      <c r="D12" s="430"/>
      <c r="E12" s="430"/>
      <c r="F12" s="430"/>
      <c r="G12" s="430"/>
      <c r="H12" s="430"/>
      <c r="I12" s="430"/>
      <c r="J12" s="430"/>
      <c r="K12" s="486" t="s">
        <v>13</v>
      </c>
      <c r="L12" s="476"/>
      <c r="M12" s="480">
        <f>'EXTRA DEDUCATION'!C7</f>
        <v>0</v>
      </c>
      <c r="N12" s="480"/>
      <c r="O12" s="480"/>
      <c r="P12" s="487"/>
      <c r="Q12" s="488"/>
      <c r="R12" s="77"/>
    </row>
    <row r="13" spans="1:18" s="122" customFormat="1" ht="17.149999999999999" customHeight="1">
      <c r="A13" s="77"/>
      <c r="B13" s="484"/>
      <c r="C13" s="489" t="s">
        <v>14</v>
      </c>
      <c r="D13" s="490"/>
      <c r="E13" s="493" t="s">
        <v>15</v>
      </c>
      <c r="F13" s="494"/>
      <c r="G13" s="495"/>
      <c r="H13" s="476" t="s">
        <v>16</v>
      </c>
      <c r="I13" s="476"/>
      <c r="J13" s="476"/>
      <c r="K13" s="476" t="s">
        <v>17</v>
      </c>
      <c r="L13" s="476"/>
      <c r="M13" s="476" t="s">
        <v>18</v>
      </c>
      <c r="N13" s="476"/>
      <c r="O13" s="476"/>
      <c r="P13" s="487"/>
      <c r="Q13" s="488"/>
      <c r="R13" s="77"/>
    </row>
    <row r="14" spans="1:18" s="122" customFormat="1" ht="17.149999999999999" customHeight="1">
      <c r="A14" s="77"/>
      <c r="B14" s="484"/>
      <c r="C14" s="491"/>
      <c r="D14" s="492"/>
      <c r="E14" s="477">
        <v>0</v>
      </c>
      <c r="F14" s="478"/>
      <c r="G14" s="479"/>
      <c r="H14" s="480">
        <v>0</v>
      </c>
      <c r="I14" s="480"/>
      <c r="J14" s="480"/>
      <c r="K14" s="480">
        <v>0</v>
      </c>
      <c r="L14" s="480"/>
      <c r="M14" s="480">
        <v>0</v>
      </c>
      <c r="N14" s="480"/>
      <c r="O14" s="480"/>
      <c r="P14" s="487"/>
      <c r="Q14" s="488"/>
      <c r="R14" s="77"/>
    </row>
    <row r="15" spans="1:18" s="122" customFormat="1" ht="17.149999999999999" customHeight="1">
      <c r="A15" s="77"/>
      <c r="B15" s="127"/>
      <c r="C15" s="467" t="s">
        <v>19</v>
      </c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9"/>
      <c r="P15" s="427">
        <f>M12</f>
        <v>0</v>
      </c>
      <c r="Q15" s="428"/>
      <c r="R15" s="77"/>
    </row>
    <row r="16" spans="1:18" s="122" customFormat="1" ht="17.149999999999999" customHeight="1">
      <c r="A16" s="77"/>
      <c r="B16" s="126">
        <v>8</v>
      </c>
      <c r="C16" s="467" t="s">
        <v>20</v>
      </c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9"/>
      <c r="P16" s="427">
        <f>P11+P15</f>
        <v>666936</v>
      </c>
      <c r="Q16" s="428"/>
      <c r="R16" s="77"/>
    </row>
    <row r="17" spans="1:18" s="122" customFormat="1" ht="17.149999999999999" customHeight="1">
      <c r="A17" s="77"/>
      <c r="B17" s="126">
        <v>9</v>
      </c>
      <c r="C17" s="470" t="s">
        <v>21</v>
      </c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2"/>
      <c r="P17" s="427">
        <f>'EXTRA DEDUCATION'!G7</f>
        <v>0</v>
      </c>
      <c r="Q17" s="428"/>
      <c r="R17" s="77"/>
    </row>
    <row r="18" spans="1:18" s="122" customFormat="1" ht="17.149999999999999" customHeight="1">
      <c r="A18" s="77"/>
      <c r="B18" s="126">
        <v>10</v>
      </c>
      <c r="C18" s="461" t="s">
        <v>22</v>
      </c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2">
        <f>P16+P17</f>
        <v>666936</v>
      </c>
      <c r="Q18" s="463"/>
      <c r="R18" s="77"/>
    </row>
    <row r="19" spans="1:18" s="122" customFormat="1" ht="17.149999999999999" customHeight="1">
      <c r="A19" s="77"/>
      <c r="B19" s="386">
        <v>11</v>
      </c>
      <c r="C19" s="461" t="s">
        <v>23</v>
      </c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50"/>
      <c r="R19" s="77"/>
    </row>
    <row r="20" spans="1:18" s="122" customFormat="1" ht="17.149999999999999" customHeight="1">
      <c r="A20" s="77"/>
      <c r="B20" s="429"/>
      <c r="C20" s="464" t="s">
        <v>24</v>
      </c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6"/>
      <c r="P20" s="427">
        <v>0</v>
      </c>
      <c r="Q20" s="428"/>
      <c r="R20" s="77"/>
    </row>
    <row r="21" spans="1:18" s="122" customFormat="1" ht="17.149999999999999" customHeight="1">
      <c r="A21" s="77"/>
      <c r="B21" s="387"/>
      <c r="C21" s="473" t="s">
        <v>27</v>
      </c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  <c r="O21" s="475"/>
      <c r="P21" s="462">
        <f>SUM(P20:Q20)</f>
        <v>0</v>
      </c>
      <c r="Q21" s="463"/>
      <c r="R21" s="77"/>
    </row>
    <row r="22" spans="1:18" s="122" customFormat="1" ht="17.149999999999999" customHeight="1">
      <c r="A22" s="77"/>
      <c r="B22" s="386">
        <v>12</v>
      </c>
      <c r="C22" s="449" t="s">
        <v>28</v>
      </c>
      <c r="D22" s="449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50"/>
      <c r="R22" s="77"/>
    </row>
    <row r="23" spans="1:18" s="122" customFormat="1" ht="17.149999999999999" customHeight="1">
      <c r="A23" s="77"/>
      <c r="B23" s="429"/>
      <c r="C23" s="451" t="s">
        <v>29</v>
      </c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3"/>
      <c r="P23" s="427">
        <v>0</v>
      </c>
      <c r="Q23" s="428"/>
      <c r="R23" s="77"/>
    </row>
    <row r="24" spans="1:18" s="122" customFormat="1" ht="17.149999999999999" customHeight="1">
      <c r="A24" s="77"/>
      <c r="B24" s="429"/>
      <c r="C24" s="454" t="s">
        <v>30</v>
      </c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5"/>
      <c r="O24" s="455"/>
      <c r="P24" s="427">
        <v>0</v>
      </c>
      <c r="Q24" s="428"/>
      <c r="R24" s="77"/>
    </row>
    <row r="25" spans="1:18" s="122" customFormat="1" ht="17.149999999999999" customHeight="1">
      <c r="A25" s="77"/>
      <c r="B25" s="429"/>
      <c r="C25" s="456" t="s">
        <v>31</v>
      </c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27">
        <v>0</v>
      </c>
      <c r="Q25" s="428"/>
      <c r="R25" s="77"/>
    </row>
    <row r="26" spans="1:18" s="122" customFormat="1" ht="17.149999999999999" customHeight="1">
      <c r="A26" s="77"/>
      <c r="B26" s="429"/>
      <c r="C26" s="454" t="s">
        <v>32</v>
      </c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27">
        <v>0</v>
      </c>
      <c r="Q26" s="428"/>
      <c r="R26" s="77"/>
    </row>
    <row r="27" spans="1:18" s="122" customFormat="1" ht="17.149999999999999" customHeight="1">
      <c r="A27" s="77"/>
      <c r="B27" s="429"/>
      <c r="C27" s="454" t="s">
        <v>33</v>
      </c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27">
        <v>0</v>
      </c>
      <c r="Q27" s="428"/>
      <c r="R27" s="77"/>
    </row>
    <row r="28" spans="1:18" s="122" customFormat="1" ht="17.149999999999999" customHeight="1">
      <c r="A28" s="77"/>
      <c r="B28" s="429"/>
      <c r="C28" s="451" t="s">
        <v>34</v>
      </c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3"/>
      <c r="P28" s="427">
        <v>0</v>
      </c>
      <c r="Q28" s="428"/>
      <c r="R28" s="77"/>
    </row>
    <row r="29" spans="1:18" s="122" customFormat="1" ht="17.149999999999999" customHeight="1">
      <c r="A29" s="77"/>
      <c r="B29" s="429"/>
      <c r="C29" s="458" t="s">
        <v>35</v>
      </c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60"/>
      <c r="P29" s="427">
        <v>0</v>
      </c>
      <c r="Q29" s="428"/>
      <c r="R29" s="77"/>
    </row>
    <row r="30" spans="1:18" s="122" customFormat="1" ht="17.149999999999999" customHeight="1">
      <c r="A30" s="77"/>
      <c r="B30" s="429"/>
      <c r="C30" s="458" t="s">
        <v>36</v>
      </c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60"/>
      <c r="P30" s="427">
        <v>0</v>
      </c>
      <c r="Q30" s="428"/>
      <c r="R30" s="77"/>
    </row>
    <row r="31" spans="1:18" s="122" customFormat="1" ht="17.149999999999999" customHeight="1">
      <c r="A31" s="77"/>
      <c r="B31" s="429"/>
      <c r="C31" s="458" t="s">
        <v>37</v>
      </c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60"/>
      <c r="P31" s="427">
        <v>0</v>
      </c>
      <c r="Q31" s="428"/>
      <c r="R31" s="77"/>
    </row>
    <row r="32" spans="1:18" s="122" customFormat="1" ht="17.149999999999999" customHeight="1">
      <c r="A32" s="77"/>
      <c r="B32" s="387"/>
      <c r="C32" s="444" t="s">
        <v>38</v>
      </c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27">
        <f>SUM(Q23:Q31)</f>
        <v>0</v>
      </c>
      <c r="Q32" s="428"/>
      <c r="R32" s="77"/>
    </row>
    <row r="33" spans="1:18" s="122" customFormat="1" ht="17.149999999999999" customHeight="1">
      <c r="A33" s="77"/>
      <c r="B33" s="126">
        <v>13</v>
      </c>
      <c r="C33" s="430" t="s">
        <v>39</v>
      </c>
      <c r="D33" s="430"/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27">
        <f>P21+P32</f>
        <v>0</v>
      </c>
      <c r="Q33" s="428"/>
      <c r="R33" s="77"/>
    </row>
    <row r="34" spans="1:18" s="122" customFormat="1" ht="17.149999999999999" customHeight="1">
      <c r="A34" s="77"/>
      <c r="B34" s="126">
        <v>14</v>
      </c>
      <c r="C34" s="409" t="s">
        <v>209</v>
      </c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09"/>
      <c r="O34" s="409"/>
      <c r="P34" s="445">
        <f>(P18-P33)</f>
        <v>666936</v>
      </c>
      <c r="Q34" s="446"/>
      <c r="R34" s="77"/>
    </row>
    <row r="35" spans="1:18" s="122" customFormat="1" ht="17.149999999999999" customHeight="1">
      <c r="A35" s="77"/>
      <c r="B35" s="126">
        <v>15</v>
      </c>
      <c r="C35" s="409" t="s">
        <v>208</v>
      </c>
      <c r="D35" s="409"/>
      <c r="E35" s="409"/>
      <c r="F35" s="409"/>
      <c r="G35" s="409"/>
      <c r="H35" s="409"/>
      <c r="I35" s="409"/>
      <c r="J35" s="409"/>
      <c r="K35" s="409"/>
      <c r="L35" s="409"/>
      <c r="M35" s="409"/>
      <c r="N35" s="409"/>
      <c r="O35" s="409"/>
      <c r="P35" s="447">
        <f>ROUND(P34,-1)</f>
        <v>666940</v>
      </c>
      <c r="Q35" s="448"/>
      <c r="R35" s="77"/>
    </row>
    <row r="36" spans="1:18" s="122" customFormat="1" ht="17.149999999999999" customHeight="1">
      <c r="A36" s="77"/>
      <c r="B36" s="386">
        <v>16</v>
      </c>
      <c r="C36" s="430" t="s">
        <v>40</v>
      </c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1"/>
      <c r="R36" s="77"/>
    </row>
    <row r="37" spans="1:18" s="122" customFormat="1" ht="17.149999999999999" customHeight="1">
      <c r="A37" s="77"/>
      <c r="B37" s="429"/>
      <c r="C37" s="432" t="s">
        <v>41</v>
      </c>
      <c r="D37" s="433"/>
      <c r="E37" s="433"/>
      <c r="F37" s="433"/>
      <c r="G37" s="434"/>
      <c r="H37" s="435" t="s">
        <v>42</v>
      </c>
      <c r="I37" s="435"/>
      <c r="J37" s="435"/>
      <c r="K37" s="435"/>
      <c r="L37" s="436" t="s">
        <v>43</v>
      </c>
      <c r="M37" s="437"/>
      <c r="N37" s="437"/>
      <c r="O37" s="438"/>
      <c r="P37" s="439"/>
      <c r="Q37" s="440"/>
      <c r="R37" s="77"/>
    </row>
    <row r="38" spans="1:18" s="122" customFormat="1" ht="17.149999999999999" customHeight="1">
      <c r="A38" s="77"/>
      <c r="B38" s="429"/>
      <c r="C38" s="441" t="s">
        <v>44</v>
      </c>
      <c r="D38" s="442"/>
      <c r="E38" s="443"/>
      <c r="F38" s="441" t="s">
        <v>45</v>
      </c>
      <c r="G38" s="443"/>
      <c r="H38" s="441" t="s">
        <v>44</v>
      </c>
      <c r="I38" s="442"/>
      <c r="J38" s="443"/>
      <c r="K38" s="128" t="s">
        <v>45</v>
      </c>
      <c r="L38" s="422" t="s">
        <v>46</v>
      </c>
      <c r="M38" s="423"/>
      <c r="N38" s="424"/>
      <c r="O38" s="129" t="s">
        <v>45</v>
      </c>
      <c r="P38" s="427">
        <v>0</v>
      </c>
      <c r="Q38" s="428"/>
      <c r="R38" s="77"/>
    </row>
    <row r="39" spans="1:18" s="122" customFormat="1" ht="17.149999999999999" customHeight="1">
      <c r="A39" s="77"/>
      <c r="B39" s="429"/>
      <c r="C39" s="441" t="s">
        <v>47</v>
      </c>
      <c r="D39" s="442"/>
      <c r="E39" s="443"/>
      <c r="F39" s="425">
        <v>0.05</v>
      </c>
      <c r="G39" s="426"/>
      <c r="H39" s="441" t="s">
        <v>47</v>
      </c>
      <c r="I39" s="442"/>
      <c r="J39" s="443"/>
      <c r="K39" s="130">
        <v>0.05</v>
      </c>
      <c r="L39" s="422" t="s">
        <v>48</v>
      </c>
      <c r="M39" s="423"/>
      <c r="N39" s="424"/>
      <c r="O39" s="130">
        <v>0.05</v>
      </c>
      <c r="P39" s="427">
        <f>ROUND(IF(MASTERDATA!$D$14="NO",IF(P35&lt;250001,0,IF(P35&gt;500000,12500,((P35-250000)*0.05))),IF(P35&lt;300001,0,IF(P35&gt;500000,10000,((P35-300000)*0.05)))),0)</f>
        <v>12500</v>
      </c>
      <c r="Q39" s="428"/>
      <c r="R39" s="77"/>
    </row>
    <row r="40" spans="1:18" s="122" customFormat="1" ht="17.149999999999999" customHeight="1">
      <c r="A40" s="77"/>
      <c r="B40" s="429"/>
      <c r="C40" s="422" t="s">
        <v>49</v>
      </c>
      <c r="D40" s="423"/>
      <c r="E40" s="424"/>
      <c r="F40" s="425">
        <v>0.1</v>
      </c>
      <c r="G40" s="426"/>
      <c r="H40" s="422" t="s">
        <v>49</v>
      </c>
      <c r="I40" s="423"/>
      <c r="J40" s="424"/>
      <c r="K40" s="130">
        <v>0.1</v>
      </c>
      <c r="L40" s="422" t="s">
        <v>49</v>
      </c>
      <c r="M40" s="423"/>
      <c r="N40" s="424"/>
      <c r="O40" s="130">
        <v>0.1</v>
      </c>
      <c r="P40" s="427">
        <f>IF(P35&lt;500001,0,IF(P35&gt;750000,25000,((P35-500000)*0.1)))</f>
        <v>16694</v>
      </c>
      <c r="Q40" s="428"/>
      <c r="R40" s="77"/>
    </row>
    <row r="41" spans="1:18" s="122" customFormat="1" ht="17.149999999999999" customHeight="1">
      <c r="A41" s="77"/>
      <c r="B41" s="429"/>
      <c r="C41" s="422" t="s">
        <v>50</v>
      </c>
      <c r="D41" s="423"/>
      <c r="E41" s="424"/>
      <c r="F41" s="425">
        <v>0.15</v>
      </c>
      <c r="G41" s="426"/>
      <c r="H41" s="422" t="s">
        <v>50</v>
      </c>
      <c r="I41" s="423"/>
      <c r="J41" s="424"/>
      <c r="K41" s="130">
        <v>0.15</v>
      </c>
      <c r="L41" s="422" t="s">
        <v>50</v>
      </c>
      <c r="M41" s="423"/>
      <c r="N41" s="424"/>
      <c r="O41" s="130">
        <v>0.15</v>
      </c>
      <c r="P41" s="427">
        <f>IF(P35&lt;750001,0,IF(P35&gt;1000000,37500,((P35-750000)*0.15)))</f>
        <v>0</v>
      </c>
      <c r="Q41" s="428"/>
      <c r="R41" s="77"/>
    </row>
    <row r="42" spans="1:18" s="122" customFormat="1" ht="17.149999999999999" customHeight="1">
      <c r="A42" s="77"/>
      <c r="B42" s="429"/>
      <c r="C42" s="422" t="s">
        <v>51</v>
      </c>
      <c r="D42" s="423"/>
      <c r="E42" s="424"/>
      <c r="F42" s="425">
        <v>0.2</v>
      </c>
      <c r="G42" s="426"/>
      <c r="H42" s="422" t="s">
        <v>51</v>
      </c>
      <c r="I42" s="423"/>
      <c r="J42" s="424"/>
      <c r="K42" s="130">
        <v>0.2</v>
      </c>
      <c r="L42" s="422" t="s">
        <v>51</v>
      </c>
      <c r="M42" s="423"/>
      <c r="N42" s="424"/>
      <c r="O42" s="130">
        <v>0.2</v>
      </c>
      <c r="P42" s="427">
        <f>IF(P35&lt;1000001,0,IF(P35&gt;1250000,50000,((P35-1000000)*0.2)))</f>
        <v>0</v>
      </c>
      <c r="Q42" s="428"/>
      <c r="R42" s="77"/>
    </row>
    <row r="43" spans="1:18" s="122" customFormat="1" ht="17.149999999999999" customHeight="1">
      <c r="A43" s="77"/>
      <c r="B43" s="429"/>
      <c r="C43" s="422" t="s">
        <v>52</v>
      </c>
      <c r="D43" s="423"/>
      <c r="E43" s="424"/>
      <c r="F43" s="425">
        <v>0.25</v>
      </c>
      <c r="G43" s="426"/>
      <c r="H43" s="422" t="s">
        <v>52</v>
      </c>
      <c r="I43" s="423"/>
      <c r="J43" s="424"/>
      <c r="K43" s="130">
        <v>0.25</v>
      </c>
      <c r="L43" s="422" t="s">
        <v>52</v>
      </c>
      <c r="M43" s="423"/>
      <c r="N43" s="424"/>
      <c r="O43" s="130">
        <v>0.25</v>
      </c>
      <c r="P43" s="427">
        <f>IF(P35&lt;1250001,0,IF(P35&gt;1500000,62500,((P35-1250000)*0.25)))</f>
        <v>0</v>
      </c>
      <c r="Q43" s="428"/>
      <c r="R43" s="77"/>
    </row>
    <row r="44" spans="1:18" s="122" customFormat="1" ht="17.149999999999999" customHeight="1">
      <c r="A44" s="77"/>
      <c r="B44" s="429"/>
      <c r="C44" s="422" t="s">
        <v>53</v>
      </c>
      <c r="D44" s="423"/>
      <c r="E44" s="424"/>
      <c r="F44" s="425">
        <v>0.3</v>
      </c>
      <c r="G44" s="426"/>
      <c r="H44" s="422" t="s">
        <v>53</v>
      </c>
      <c r="I44" s="423"/>
      <c r="J44" s="424"/>
      <c r="K44" s="130">
        <v>0.3</v>
      </c>
      <c r="L44" s="422" t="s">
        <v>53</v>
      </c>
      <c r="M44" s="423"/>
      <c r="N44" s="424"/>
      <c r="O44" s="130">
        <v>0.3</v>
      </c>
      <c r="P44" s="427">
        <f>IF(P35&lt;1500001,0,(P35-1500000)*0.3)</f>
        <v>0</v>
      </c>
      <c r="Q44" s="428"/>
      <c r="R44" s="77"/>
    </row>
    <row r="45" spans="1:18" s="122" customFormat="1" ht="17.149999999999999" customHeight="1">
      <c r="A45" s="77"/>
      <c r="B45" s="429"/>
      <c r="C45" s="415" t="s">
        <v>205</v>
      </c>
      <c r="D45" s="416"/>
      <c r="E45" s="416"/>
      <c r="F45" s="416"/>
      <c r="G45" s="416"/>
      <c r="H45" s="416"/>
      <c r="I45" s="416"/>
      <c r="J45" s="416"/>
      <c r="K45" s="416"/>
      <c r="L45" s="416"/>
      <c r="M45" s="416"/>
      <c r="N45" s="416"/>
      <c r="O45" s="417"/>
      <c r="P45" s="418">
        <f>SUM(P38:Q44)</f>
        <v>29194</v>
      </c>
      <c r="Q45" s="419"/>
      <c r="R45" s="77"/>
    </row>
    <row r="46" spans="1:18" s="122" customFormat="1" ht="17.149999999999999" customHeight="1">
      <c r="A46" s="77"/>
      <c r="B46" s="429"/>
      <c r="C46" s="410" t="s">
        <v>54</v>
      </c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411"/>
      <c r="O46" s="412"/>
      <c r="P46" s="413">
        <f>IF(P35&gt;500000,0,IF(P45&lt;12501,P45,12500))</f>
        <v>0</v>
      </c>
      <c r="Q46" s="414"/>
      <c r="R46" s="77"/>
    </row>
    <row r="47" spans="1:18" s="122" customFormat="1" ht="17.149999999999999" customHeight="1">
      <c r="A47" s="77"/>
      <c r="B47" s="429"/>
      <c r="C47" s="415" t="s">
        <v>206</v>
      </c>
      <c r="D47" s="416"/>
      <c r="E47" s="416"/>
      <c r="F47" s="416"/>
      <c r="G47" s="416"/>
      <c r="H47" s="416"/>
      <c r="I47" s="416"/>
      <c r="J47" s="416"/>
      <c r="K47" s="416"/>
      <c r="L47" s="416"/>
      <c r="M47" s="416"/>
      <c r="N47" s="416"/>
      <c r="O47" s="417"/>
      <c r="P47" s="418">
        <f>P45-P46</f>
        <v>29194</v>
      </c>
      <c r="Q47" s="419"/>
      <c r="R47" s="77"/>
    </row>
    <row r="48" spans="1:18" s="122" customFormat="1" ht="17.149999999999999" customHeight="1">
      <c r="A48" s="77"/>
      <c r="B48" s="429"/>
      <c r="C48" s="420" t="s">
        <v>55</v>
      </c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06">
        <f>ROUND(P47*0.04,0)</f>
        <v>1168</v>
      </c>
      <c r="Q48" s="407"/>
      <c r="R48" s="77"/>
    </row>
    <row r="49" spans="1:18" s="122" customFormat="1" ht="17.149999999999999" customHeight="1">
      <c r="A49" s="77"/>
      <c r="B49" s="387"/>
      <c r="C49" s="400" t="s">
        <v>207</v>
      </c>
      <c r="D49" s="400"/>
      <c r="E49" s="400"/>
      <c r="F49" s="400"/>
      <c r="G49" s="400"/>
      <c r="H49" s="400"/>
      <c r="I49" s="400"/>
      <c r="J49" s="400"/>
      <c r="K49" s="400"/>
      <c r="L49" s="400"/>
      <c r="M49" s="400"/>
      <c r="N49" s="400"/>
      <c r="O49" s="400"/>
      <c r="P49" s="401">
        <f>SUM(P47:Q48)</f>
        <v>30362</v>
      </c>
      <c r="Q49" s="402"/>
      <c r="R49" s="77"/>
    </row>
    <row r="50" spans="1:18" s="122" customFormat="1" ht="17.149999999999999" customHeight="1">
      <c r="A50" s="77"/>
      <c r="B50" s="126">
        <v>17</v>
      </c>
      <c r="C50" s="403" t="s">
        <v>56</v>
      </c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  <c r="O50" s="405"/>
      <c r="P50" s="406">
        <f>'EXTRA DEDUCATION'!G19</f>
        <v>0</v>
      </c>
      <c r="Q50" s="407"/>
      <c r="R50" s="77"/>
    </row>
    <row r="51" spans="1:18" s="122" customFormat="1" ht="17.149999999999999" customHeight="1">
      <c r="A51" s="77"/>
      <c r="B51" s="126">
        <v>18</v>
      </c>
      <c r="C51" s="408" t="s">
        <v>57</v>
      </c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1">
        <f>P49-P50</f>
        <v>30362</v>
      </c>
      <c r="Q51" s="402"/>
      <c r="R51" s="77"/>
    </row>
    <row r="52" spans="1:18" ht="58.75" customHeight="1">
      <c r="A52" s="85"/>
      <c r="B52" s="386">
        <v>19</v>
      </c>
      <c r="C52" s="388" t="s">
        <v>58</v>
      </c>
      <c r="D52" s="388"/>
      <c r="E52" s="389"/>
      <c r="F52" s="392" t="s">
        <v>195</v>
      </c>
      <c r="G52" s="392"/>
      <c r="H52" s="392"/>
      <c r="I52" s="392"/>
      <c r="J52" s="393" t="s">
        <v>196</v>
      </c>
      <c r="K52" s="394"/>
      <c r="L52" s="131" t="s">
        <v>197</v>
      </c>
      <c r="M52" s="393" t="s">
        <v>198</v>
      </c>
      <c r="N52" s="394"/>
      <c r="O52" s="132" t="s">
        <v>59</v>
      </c>
      <c r="P52" s="395" t="s">
        <v>202</v>
      </c>
      <c r="Q52" s="396"/>
      <c r="R52" s="85"/>
    </row>
    <row r="53" spans="1:18" ht="24.45" customHeight="1">
      <c r="A53" s="85"/>
      <c r="B53" s="387"/>
      <c r="C53" s="390"/>
      <c r="D53" s="390"/>
      <c r="E53" s="391"/>
      <c r="F53" s="397">
        <f>SUM('GA55'!V8:V14)</f>
        <v>17500</v>
      </c>
      <c r="G53" s="397"/>
      <c r="H53" s="397"/>
      <c r="I53" s="397"/>
      <c r="J53" s="397">
        <f>SUM('GA55'!V15:V17)</f>
        <v>7500</v>
      </c>
      <c r="K53" s="397"/>
      <c r="L53" s="133">
        <f>'GA55'!V18</f>
        <v>2500</v>
      </c>
      <c r="M53" s="397">
        <f>'GA55'!V19</f>
        <v>2500</v>
      </c>
      <c r="N53" s="397"/>
      <c r="O53" s="134">
        <f>'GA55'!V26+'EXTRA DEDUCATION'!G20</f>
        <v>30000</v>
      </c>
      <c r="P53" s="398">
        <f>O53</f>
        <v>30000</v>
      </c>
      <c r="Q53" s="399"/>
      <c r="R53" s="85"/>
    </row>
    <row r="54" spans="1:18" ht="17.149999999999999" customHeight="1" thickBot="1">
      <c r="A54" s="85"/>
      <c r="B54" s="382" t="str">
        <f>IF(P51&gt;P53,"Income Tax Payable (NEW TAX REGIME)",IF(P51&lt;P53,"Income Tax Refundable (NEW TAX REGIME)","Income Tax Payble/Refundable"))</f>
        <v>Income Tax Payable (NEW TAX REGIME)</v>
      </c>
      <c r="C54" s="383"/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4">
        <f>P51-P53</f>
        <v>362</v>
      </c>
      <c r="Q54" s="385"/>
      <c r="R54" s="85"/>
    </row>
    <row r="55" spans="1:18" ht="15.9">
      <c r="A55" s="85"/>
      <c r="B55" s="115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9"/>
      <c r="N55" s="91"/>
      <c r="O55" s="91"/>
      <c r="P55" s="93"/>
      <c r="Q55" s="94"/>
      <c r="R55" s="85"/>
    </row>
    <row r="56" spans="1:18">
      <c r="A56" s="85"/>
      <c r="B56" s="11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85"/>
      <c r="P56" s="85"/>
      <c r="Q56" s="99"/>
      <c r="R56" s="85"/>
    </row>
    <row r="57" spans="1:18">
      <c r="A57" s="85"/>
      <c r="B57" s="116"/>
      <c r="C57" s="96"/>
      <c r="D57" s="96"/>
      <c r="E57" s="97" t="s">
        <v>60</v>
      </c>
      <c r="F57" s="96"/>
      <c r="G57" s="96"/>
      <c r="H57" s="96"/>
      <c r="I57" s="96"/>
      <c r="J57" s="96"/>
      <c r="K57" s="96"/>
      <c r="L57" s="96"/>
      <c r="M57" s="96"/>
      <c r="N57" s="96"/>
      <c r="O57" s="97" t="s">
        <v>61</v>
      </c>
      <c r="P57" s="98"/>
      <c r="Q57" s="85"/>
      <c r="R57" s="85"/>
    </row>
  </sheetData>
  <sheetProtection password="CC61" sheet="1" objects="1" scenarios="1"/>
  <mergeCells count="148">
    <mergeCell ref="C4:O4"/>
    <mergeCell ref="P4:Q4"/>
    <mergeCell ref="C5:O5"/>
    <mergeCell ref="P5:Q5"/>
    <mergeCell ref="C6:O6"/>
    <mergeCell ref="P6:Q6"/>
    <mergeCell ref="B1:N1"/>
    <mergeCell ref="O1:Q2"/>
    <mergeCell ref="B2:N2"/>
    <mergeCell ref="C3:D3"/>
    <mergeCell ref="E3:J3"/>
    <mergeCell ref="L3:N3"/>
    <mergeCell ref="P3:Q3"/>
    <mergeCell ref="B7:B10"/>
    <mergeCell ref="C7:L7"/>
    <mergeCell ref="M7:O7"/>
    <mergeCell ref="P7:Q9"/>
    <mergeCell ref="C8:L8"/>
    <mergeCell ref="M8:O8"/>
    <mergeCell ref="C9:L9"/>
    <mergeCell ref="M9:O9"/>
    <mergeCell ref="C10:O10"/>
    <mergeCell ref="P10:Q10"/>
    <mergeCell ref="K13:L13"/>
    <mergeCell ref="M13:O13"/>
    <mergeCell ref="E14:G14"/>
    <mergeCell ref="H14:J14"/>
    <mergeCell ref="K14:L14"/>
    <mergeCell ref="M14:O14"/>
    <mergeCell ref="C11:O11"/>
    <mergeCell ref="P11:Q11"/>
    <mergeCell ref="B12:B14"/>
    <mergeCell ref="C12:J12"/>
    <mergeCell ref="K12:L12"/>
    <mergeCell ref="M12:O12"/>
    <mergeCell ref="P12:Q14"/>
    <mergeCell ref="C13:D14"/>
    <mergeCell ref="E13:G13"/>
    <mergeCell ref="H13:J13"/>
    <mergeCell ref="C18:O18"/>
    <mergeCell ref="P18:Q18"/>
    <mergeCell ref="B19:B21"/>
    <mergeCell ref="C19:Q19"/>
    <mergeCell ref="C20:O20"/>
    <mergeCell ref="P20:Q20"/>
    <mergeCell ref="C15:O15"/>
    <mergeCell ref="P15:Q15"/>
    <mergeCell ref="C16:O16"/>
    <mergeCell ref="P16:Q16"/>
    <mergeCell ref="C17:O17"/>
    <mergeCell ref="P17:Q17"/>
    <mergeCell ref="C21:O21"/>
    <mergeCell ref="P21:Q21"/>
    <mergeCell ref="B22:B32"/>
    <mergeCell ref="C22:Q22"/>
    <mergeCell ref="C23:O23"/>
    <mergeCell ref="P23:Q23"/>
    <mergeCell ref="C24:O24"/>
    <mergeCell ref="P24:Q24"/>
    <mergeCell ref="C25:O25"/>
    <mergeCell ref="P25:Q25"/>
    <mergeCell ref="C29:O29"/>
    <mergeCell ref="P29:Q29"/>
    <mergeCell ref="C30:O30"/>
    <mergeCell ref="P30:Q30"/>
    <mergeCell ref="C31:O31"/>
    <mergeCell ref="P31:Q31"/>
    <mergeCell ref="C26:O26"/>
    <mergeCell ref="P26:Q26"/>
    <mergeCell ref="C27:O27"/>
    <mergeCell ref="P27:Q27"/>
    <mergeCell ref="C28:O28"/>
    <mergeCell ref="P28:Q28"/>
    <mergeCell ref="B36:B49"/>
    <mergeCell ref="C36:Q36"/>
    <mergeCell ref="C37:G37"/>
    <mergeCell ref="H37:K37"/>
    <mergeCell ref="L37:O37"/>
    <mergeCell ref="P37:Q37"/>
    <mergeCell ref="C38:E38"/>
    <mergeCell ref="F38:G38"/>
    <mergeCell ref="C32:O32"/>
    <mergeCell ref="P32:Q32"/>
    <mergeCell ref="C33:O33"/>
    <mergeCell ref="P33:Q33"/>
    <mergeCell ref="C34:O34"/>
    <mergeCell ref="P34:Q34"/>
    <mergeCell ref="H38:J38"/>
    <mergeCell ref="L38:N38"/>
    <mergeCell ref="P38:Q38"/>
    <mergeCell ref="C39:E39"/>
    <mergeCell ref="F39:G39"/>
    <mergeCell ref="H39:J39"/>
    <mergeCell ref="L39:N39"/>
    <mergeCell ref="P39:Q39"/>
    <mergeCell ref="C35:O35"/>
    <mergeCell ref="P35:Q35"/>
    <mergeCell ref="C40:E40"/>
    <mergeCell ref="F40:G40"/>
    <mergeCell ref="H40:J40"/>
    <mergeCell ref="L40:N40"/>
    <mergeCell ref="P40:Q40"/>
    <mergeCell ref="C41:E41"/>
    <mergeCell ref="F41:G41"/>
    <mergeCell ref="H41:J41"/>
    <mergeCell ref="L41:N41"/>
    <mergeCell ref="P41:Q41"/>
    <mergeCell ref="C44:E44"/>
    <mergeCell ref="F44:G44"/>
    <mergeCell ref="H44:J44"/>
    <mergeCell ref="L44:N44"/>
    <mergeCell ref="P44:Q44"/>
    <mergeCell ref="C45:O45"/>
    <mergeCell ref="P45:Q45"/>
    <mergeCell ref="C42:E42"/>
    <mergeCell ref="F42:G42"/>
    <mergeCell ref="H42:J42"/>
    <mergeCell ref="L42:N42"/>
    <mergeCell ref="P42:Q42"/>
    <mergeCell ref="C43:E43"/>
    <mergeCell ref="F43:G43"/>
    <mergeCell ref="H43:J43"/>
    <mergeCell ref="L43:N43"/>
    <mergeCell ref="P43:Q43"/>
    <mergeCell ref="C49:O49"/>
    <mergeCell ref="P49:Q49"/>
    <mergeCell ref="C50:O50"/>
    <mergeCell ref="P50:Q50"/>
    <mergeCell ref="C51:O51"/>
    <mergeCell ref="P51:Q51"/>
    <mergeCell ref="C46:O46"/>
    <mergeCell ref="P46:Q46"/>
    <mergeCell ref="C47:O47"/>
    <mergeCell ref="P47:Q47"/>
    <mergeCell ref="C48:O48"/>
    <mergeCell ref="P48:Q48"/>
    <mergeCell ref="B54:O54"/>
    <mergeCell ref="P54:Q54"/>
    <mergeCell ref="B52:B53"/>
    <mergeCell ref="C52:E53"/>
    <mergeCell ref="F52:I52"/>
    <mergeCell ref="J52:K52"/>
    <mergeCell ref="M52:N52"/>
    <mergeCell ref="P52:Q52"/>
    <mergeCell ref="F53:I53"/>
    <mergeCell ref="J53:K53"/>
    <mergeCell ref="M53:N53"/>
    <mergeCell ref="P53:Q53"/>
  </mergeCells>
  <conditionalFormatting sqref="B54:O54">
    <cfRule type="containsText" dxfId="3" priority="3" operator="containsText" text="Income Tax Refundable (New Tax Regime)">
      <formula>NOT(ISERROR(SEARCH("Income Tax Refundable (New Tax Regime)",B54)))</formula>
    </cfRule>
    <cfRule type="containsText" dxfId="2" priority="4" operator="containsText" text="Income Tax Payable (New Tax Regime)">
      <formula>NOT(ISERROR(SEARCH("Income Tax Payable (New Tax Regime)",B54)))</formula>
    </cfRule>
  </conditionalFormatting>
  <conditionalFormatting sqref="P54:Q54">
    <cfRule type="cellIs" dxfId="1" priority="1" operator="lessThanOrEqual">
      <formula>0</formula>
    </cfRule>
    <cfRule type="cellIs" dxfId="0" priority="2" operator="greaterThan">
      <formula>0</formula>
    </cfRule>
  </conditionalFormatting>
  <printOptions horizontalCentered="1"/>
  <pageMargins left="0" right="0" top="0.3" bottom="0" header="0.2" footer="0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दिशानिर्देश</vt:lpstr>
      <vt:lpstr>MASTERDATA</vt:lpstr>
      <vt:lpstr>GA55</vt:lpstr>
      <vt:lpstr>EXTRA DEDUCATION</vt:lpstr>
      <vt:lpstr>OLD TAX REGIME</vt:lpstr>
      <vt:lpstr>NEW TAX REGIME</vt:lpstr>
      <vt:lpstr>'GA55'!Print_Area</vt:lpstr>
      <vt:lpstr>'NEW TAX REGIME'!Print_Area</vt:lpstr>
      <vt:lpstr>'OLD TAX REGIME'!Print_Area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CALCULATION 2022-23</dc:title>
  <dc:subject>TAX CALCULATION</dc:subject>
  <dc:creator>SUNIL KUMAR MAHAWAR</dc:creator>
  <cp:lastModifiedBy>SUNIL KUMAR MAHAWAR</cp:lastModifiedBy>
  <cp:lastPrinted>2022-11-08T16:39:41Z</cp:lastPrinted>
  <dcterms:created xsi:type="dcterms:W3CDTF">2022-10-12T15:52:35Z</dcterms:created>
  <dcterms:modified xsi:type="dcterms:W3CDTF">2022-12-05T08:08:26Z</dcterms:modified>
  <cp:contentStatus/>
</cp:coreProperties>
</file>