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workbookProtection lockStructure="1"/>
  <bookViews>
    <workbookView xWindow="3828" yWindow="924" windowWidth="11328" windowHeight="4716" tabRatio="746" activeTab="5"/>
  </bookViews>
  <sheets>
    <sheet name="दिशानिर्देश" sheetId="10" r:id="rId1"/>
    <sheet name="MASTERDATA" sheetId="4" r:id="rId2"/>
    <sheet name="GA55" sheetId="2" r:id="rId3"/>
    <sheet name="EXTRA DEDUCATION" sheetId="6" r:id="rId4"/>
    <sheet name="OLD TAX REGIME" sheetId="14" r:id="rId5"/>
    <sheet name="NEW TAX REGIME" sheetId="15" r:id="rId6"/>
    <sheet name="Sheet1" sheetId="19" state="hidden" r:id="rId7"/>
  </sheets>
  <definedNames>
    <definedName name="_xlnm.Print_Area" localSheetId="2">'GA55'!$C$2:$AB$31</definedName>
    <definedName name="_xlnm.Print_Area" localSheetId="5">'NEW TAX REGIME'!$B$1:$Q$59</definedName>
    <definedName name="_xlnm.Print_Area" localSheetId="4">'OLD TAX REGIME'!$B$1:$Q$67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15"/>
  <c r="H17" i="2"/>
  <c r="H18"/>
  <c r="H19"/>
  <c r="H16"/>
  <c r="M13" i="15" l="1"/>
  <c r="M15"/>
  <c r="O64" i="14"/>
  <c r="K15"/>
  <c r="P6"/>
  <c r="D8" i="2"/>
  <c r="D9"/>
  <c r="D10"/>
  <c r="D11"/>
  <c r="D12"/>
  <c r="D21"/>
  <c r="H21"/>
  <c r="R9"/>
  <c r="R10"/>
  <c r="R11"/>
  <c r="R12"/>
  <c r="R13"/>
  <c r="R14"/>
  <c r="R15"/>
  <c r="R16"/>
  <c r="R17"/>
  <c r="R18"/>
  <c r="R19"/>
  <c r="N28" i="14"/>
  <c r="E4"/>
  <c r="O55" i="15"/>
  <c r="P52"/>
  <c r="P18"/>
  <c r="M10"/>
  <c r="P4"/>
  <c r="P4" i="14"/>
  <c r="L4" i="15"/>
  <c r="L4" i="14"/>
  <c r="E4" i="15"/>
  <c r="P34" i="14"/>
  <c r="P61"/>
  <c r="P45"/>
  <c r="P44"/>
  <c r="P43"/>
  <c r="P41"/>
  <c r="P42"/>
  <c r="P40"/>
  <c r="P39"/>
  <c r="P38"/>
  <c r="P37"/>
  <c r="N30"/>
  <c r="N29"/>
  <c r="N27"/>
  <c r="N26"/>
  <c r="N25"/>
  <c r="N24"/>
  <c r="N22"/>
  <c r="H31"/>
  <c r="H30"/>
  <c r="H29"/>
  <c r="H26"/>
  <c r="H25"/>
  <c r="H24"/>
  <c r="P18"/>
  <c r="H15"/>
  <c r="M13"/>
  <c r="M10"/>
  <c r="M9"/>
  <c r="M8"/>
  <c r="O8" i="2"/>
  <c r="B2" i="14"/>
  <c r="B2" i="15"/>
  <c r="P35"/>
  <c r="P24"/>
  <c r="P36"/>
  <c r="P16"/>
  <c r="P11"/>
  <c r="E15" i="14"/>
  <c r="M15"/>
  <c r="P16"/>
  <c r="P46"/>
  <c r="Z26" i="2"/>
  <c r="V9"/>
  <c r="D22"/>
  <c r="O22"/>
  <c r="O11"/>
  <c r="O10"/>
  <c r="L8"/>
  <c r="H8"/>
  <c r="R6"/>
  <c r="L7"/>
  <c r="K27"/>
  <c r="V10"/>
  <c r="V11"/>
  <c r="V12"/>
  <c r="V13"/>
  <c r="V14"/>
  <c r="V15"/>
  <c r="V16"/>
  <c r="V17"/>
  <c r="V18"/>
  <c r="L64" i="14"/>
  <c r="L55" i="15"/>
  <c r="F64" i="14"/>
  <c r="V19" i="2"/>
  <c r="M64" i="14"/>
  <c r="M55" i="15"/>
  <c r="J64" i="14"/>
  <c r="J55" i="15"/>
  <c r="F55"/>
  <c r="T6" i="2"/>
  <c r="P64" i="14"/>
  <c r="P55" i="15"/>
  <c r="O9" i="2"/>
  <c r="O12"/>
  <c r="L9"/>
  <c r="O13"/>
  <c r="O14"/>
  <c r="O15"/>
  <c r="O16"/>
  <c r="L10"/>
  <c r="L11"/>
  <c r="L12"/>
  <c r="L13"/>
  <c r="L14"/>
  <c r="L15"/>
  <c r="O17"/>
  <c r="O18"/>
  <c r="O19"/>
  <c r="L16"/>
  <c r="L17"/>
  <c r="L18"/>
  <c r="L19"/>
  <c r="Q8"/>
  <c r="Y27"/>
  <c r="X27"/>
  <c r="W27"/>
  <c r="V27"/>
  <c r="U27"/>
  <c r="H28" i="14"/>
  <c r="R27" i="2"/>
  <c r="P27"/>
  <c r="M27"/>
  <c r="L27"/>
  <c r="J27"/>
  <c r="G27"/>
  <c r="F27"/>
  <c r="E27"/>
  <c r="E31"/>
  <c r="AA31"/>
  <c r="Z22"/>
  <c r="Z21"/>
  <c r="Z20"/>
  <c r="I8"/>
  <c r="D6"/>
  <c r="N26"/>
  <c r="N22"/>
  <c r="AA22"/>
  <c r="N21"/>
  <c r="N20"/>
  <c r="T9"/>
  <c r="Q9"/>
  <c r="AA6"/>
  <c r="AA5"/>
  <c r="S5"/>
  <c r="M6"/>
  <c r="M5"/>
  <c r="D5"/>
  <c r="C2"/>
  <c r="A2" i="6"/>
  <c r="T10" i="2"/>
  <c r="T11"/>
  <c r="T12"/>
  <c r="T13"/>
  <c r="T14"/>
  <c r="T15"/>
  <c r="T16"/>
  <c r="T17"/>
  <c r="T18"/>
  <c r="T27"/>
  <c r="Q10"/>
  <c r="Q11"/>
  <c r="Q12"/>
  <c r="Q13"/>
  <c r="Q14"/>
  <c r="Q15"/>
  <c r="Q16"/>
  <c r="Q17"/>
  <c r="Q18"/>
  <c r="Q19"/>
  <c r="AA21"/>
  <c r="AA20"/>
  <c r="AA26"/>
  <c r="H9"/>
  <c r="H23" i="14"/>
  <c r="S8" i="2"/>
  <c r="Z8"/>
  <c r="Q27"/>
  <c r="H22" i="14"/>
  <c r="I9" i="2"/>
  <c r="H23"/>
  <c r="H10"/>
  <c r="S9"/>
  <c r="Z9"/>
  <c r="S10"/>
  <c r="N9"/>
  <c r="I10"/>
  <c r="H11"/>
  <c r="AA9"/>
  <c r="N10"/>
  <c r="S11"/>
  <c r="N23"/>
  <c r="O23"/>
  <c r="Z10"/>
  <c r="I11"/>
  <c r="H12"/>
  <c r="AA10"/>
  <c r="S12"/>
  <c r="Z11"/>
  <c r="N11"/>
  <c r="I12"/>
  <c r="D13"/>
  <c r="H13"/>
  <c r="S13"/>
  <c r="AA11"/>
  <c r="Z12"/>
  <c r="Z23"/>
  <c r="AA23"/>
  <c r="N12"/>
  <c r="I13"/>
  <c r="D14"/>
  <c r="H14"/>
  <c r="N25"/>
  <c r="O25"/>
  <c r="N13"/>
  <c r="S14"/>
  <c r="AA12"/>
  <c r="Z13"/>
  <c r="I14"/>
  <c r="D15"/>
  <c r="H15"/>
  <c r="H24"/>
  <c r="N24"/>
  <c r="AA13"/>
  <c r="Z14"/>
  <c r="S15"/>
  <c r="D16"/>
  <c r="I15"/>
  <c r="N14"/>
  <c r="O24"/>
  <c r="Z24"/>
  <c r="AA24"/>
  <c r="N15"/>
  <c r="AA14"/>
  <c r="S16"/>
  <c r="Z25"/>
  <c r="O27"/>
  <c r="H27" i="14"/>
  <c r="N31"/>
  <c r="P32"/>
  <c r="P35"/>
  <c r="P47"/>
  <c r="I16" i="2"/>
  <c r="D17"/>
  <c r="S17"/>
  <c r="AA25"/>
  <c r="Z15"/>
  <c r="AA15"/>
  <c r="I17"/>
  <c r="N16"/>
  <c r="D18"/>
  <c r="S18"/>
  <c r="Z17"/>
  <c r="Z16"/>
  <c r="N17"/>
  <c r="I18"/>
  <c r="D19"/>
  <c r="Z18"/>
  <c r="S19"/>
  <c r="S27"/>
  <c r="AA17"/>
  <c r="N18"/>
  <c r="AA18" s="1"/>
  <c r="D27"/>
  <c r="I19"/>
  <c r="I27"/>
  <c r="H27"/>
  <c r="N19"/>
  <c r="Z19"/>
  <c r="Z27"/>
  <c r="N8"/>
  <c r="AA19"/>
  <c r="AA8"/>
  <c r="P11" i="14"/>
  <c r="N27" i="2" l="1"/>
  <c r="P5" i="14" s="1"/>
  <c r="P7" s="1"/>
  <c r="P12" s="1"/>
  <c r="P17" s="1"/>
  <c r="P19" s="1"/>
  <c r="P48" s="1"/>
  <c r="P49" s="1"/>
  <c r="P7" i="15"/>
  <c r="P12" s="1"/>
  <c r="P17" s="1"/>
  <c r="P19" s="1"/>
  <c r="P37" s="1"/>
  <c r="P38" s="1"/>
  <c r="AA16" i="2"/>
  <c r="AA27" s="1"/>
  <c r="P53" i="14" l="1"/>
  <c r="P54"/>
  <c r="P55"/>
  <c r="P57"/>
  <c r="P45" i="15"/>
  <c r="P46"/>
  <c r="P43"/>
  <c r="P42"/>
  <c r="P44"/>
  <c r="P47" l="1"/>
  <c r="P48" s="1"/>
  <c r="P56" i="14"/>
  <c r="P58" s="1"/>
  <c r="P49" i="15"/>
  <c r="P50" l="1"/>
  <c r="P51" s="1"/>
  <c r="P53" s="1"/>
  <c r="P59" i="14"/>
  <c r="P60" s="1"/>
  <c r="P62" s="1"/>
  <c r="P65" l="1"/>
  <c r="B65"/>
  <c r="P56" i="15"/>
  <c r="B56"/>
</calcChain>
</file>

<file path=xl/sharedStrings.xml><?xml version="1.0" encoding="utf-8"?>
<sst xmlns="http://schemas.openxmlformats.org/spreadsheetml/2006/main" count="394" uniqueCount="279">
  <si>
    <t>PAN :</t>
  </si>
  <si>
    <t/>
  </si>
  <si>
    <t xml:space="preserve">अन्य आय </t>
  </si>
  <si>
    <t>Nil</t>
  </si>
  <si>
    <t>3,00,001-5,00,000</t>
  </si>
  <si>
    <t>2,50,001-5,00,000</t>
  </si>
  <si>
    <t>Signature of Employee</t>
  </si>
  <si>
    <t>Signature of DDO</t>
  </si>
  <si>
    <t>Name :</t>
  </si>
  <si>
    <t>TAN:</t>
  </si>
  <si>
    <t>Bank A/c :</t>
  </si>
  <si>
    <t xml:space="preserve">     Post :</t>
  </si>
  <si>
    <t>SI No :</t>
  </si>
  <si>
    <t>Mobile No. :</t>
  </si>
  <si>
    <t>Month</t>
  </si>
  <si>
    <t>Basic Pay</t>
  </si>
  <si>
    <t>Dearness Pay</t>
  </si>
  <si>
    <t>Leave  Pay</t>
  </si>
  <si>
    <t>Spl. Pay</t>
  </si>
  <si>
    <t>D.A.</t>
  </si>
  <si>
    <t>H.R.A.</t>
  </si>
  <si>
    <t>Washing Allow.</t>
  </si>
  <si>
    <t>ROP (If any, put the value in minus)</t>
  </si>
  <si>
    <t>Other Allowance</t>
  </si>
  <si>
    <t>Gross  Salary</t>
  </si>
  <si>
    <t>GPF LOAN</t>
  </si>
  <si>
    <t>SI</t>
  </si>
  <si>
    <t>SI LOAN + INT</t>
  </si>
  <si>
    <t>RGHS / RPMF</t>
  </si>
  <si>
    <t>LIC</t>
  </si>
  <si>
    <t>Group Insurance  
Accidental</t>
  </si>
  <si>
    <t>Income Tax / TDS</t>
  </si>
  <si>
    <t>Hitkari Nidhi</t>
  </si>
  <si>
    <t>Other Deduction</t>
  </si>
  <si>
    <t>Total
Deduction</t>
  </si>
  <si>
    <t>Net Payment</t>
  </si>
  <si>
    <t>Bill No. - Date 
/ 
TV No. - Date</t>
  </si>
  <si>
    <t>Salary Arrear</t>
  </si>
  <si>
    <t>Other 1</t>
  </si>
  <si>
    <t>TOTAL</t>
  </si>
  <si>
    <t>digitalgurujihelp</t>
  </si>
  <si>
    <t>YES</t>
  </si>
  <si>
    <t>NO</t>
  </si>
  <si>
    <t>MASTER DATA FORM</t>
  </si>
  <si>
    <t xml:space="preserve">कार्मिक की व्यक्तिगत जानकारी </t>
  </si>
  <si>
    <t>यदि हाँ, तो समर्पित बिल माह:-</t>
  </si>
  <si>
    <t>क्या आपको बोनस मिला है ?</t>
  </si>
  <si>
    <t>दुर्घटना बीमा प्रीमियम राशि:-</t>
  </si>
  <si>
    <t>क्या आप वरिष्ट नागरिक (60-80) आयु वर्ग में आते है ?</t>
  </si>
  <si>
    <t>शहरी क्षतिपूर्ती भत्ता (CCA) :-</t>
  </si>
  <si>
    <t>TEACHER</t>
  </si>
  <si>
    <t xml:space="preserve">वेतन के अलावा अन्य आय, कटौतियाँ, एवं छूट का विवरण </t>
  </si>
  <si>
    <t>GPF/GPF2004</t>
  </si>
  <si>
    <t>(i)</t>
  </si>
  <si>
    <t>(xi)</t>
  </si>
  <si>
    <t>(ii)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</si>
  <si>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</si>
  <si>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</si>
  <si>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</si>
  <si>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</si>
  <si>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</si>
  <si>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</si>
  <si>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</si>
  <si>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</si>
  <si>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</si>
  <si>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</si>
  <si>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</si>
  <si>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</si>
  <si>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</si>
  <si>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(x)</t>
  </si>
  <si>
    <t>सुकन्या समृद्धि योजना में जमा राशि</t>
  </si>
  <si>
    <t>5,00,001-10,00,000</t>
  </si>
  <si>
    <t>NA</t>
  </si>
  <si>
    <t>GPF NO.:-</t>
  </si>
  <si>
    <t>L10</t>
  </si>
  <si>
    <r>
      <t xml:space="preserve"> NOTE:-  </t>
    </r>
    <r>
      <rPr>
        <b/>
        <sz val="18"/>
        <color theme="1"/>
        <rFont val="DevLys 010"/>
      </rPr>
      <t>इस वर्क बुक को तैयार करने मे पूर्ण सावधानी बरती गयी है</t>
    </r>
    <r>
      <rPr>
        <b/>
        <sz val="18"/>
        <color theme="1"/>
        <rFont val="Calibri"/>
        <family val="2"/>
        <scheme val="minor"/>
      </rPr>
      <t xml:space="preserve">, </t>
    </r>
    <r>
      <rPr>
        <b/>
        <sz val="18"/>
        <color theme="1"/>
        <rFont val="DevLys 010"/>
      </rPr>
      <t>यदि फिर भी कोई विसंगति होती है तो</t>
    </r>
    <r>
      <rPr>
        <b/>
        <sz val="18"/>
        <color theme="1"/>
        <rFont val="Calibri"/>
        <family val="2"/>
        <scheme val="minor"/>
      </rPr>
      <t xml:space="preserve">, </t>
    </r>
    <r>
      <rPr>
        <b/>
        <sz val="18"/>
        <color theme="1"/>
        <rFont val="DevLys 010"/>
      </rPr>
      <t>विभागीय आदेश ही मान्य होंगे</t>
    </r>
    <r>
      <rPr>
        <b/>
        <sz val="18"/>
        <color theme="1"/>
        <rFont val="Calibri"/>
        <family val="2"/>
        <scheme val="minor"/>
      </rPr>
      <t>,</t>
    </r>
    <r>
      <rPr>
        <b/>
        <sz val="18"/>
        <color theme="1"/>
        <rFont val="DevLys 010"/>
      </rPr>
      <t xml:space="preserve"> जिसका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8"/>
        <color theme="1"/>
        <rFont val="DevLys 010"/>
      </rPr>
      <t>उत्तरदायित्व शीट तैयार करने वाले का नही होगा</t>
    </r>
    <r>
      <rPr>
        <b/>
        <sz val="18"/>
        <color theme="1"/>
        <rFont val="Calibri"/>
        <family val="2"/>
        <scheme val="minor"/>
      </rPr>
      <t xml:space="preserve"> |</t>
    </r>
  </si>
  <si>
    <t>उपयोग के दिशानिर्देश</t>
  </si>
  <si>
    <r>
      <rPr>
        <b/>
        <sz val="14"/>
        <color theme="1"/>
        <rFont val="Calibri"/>
        <family val="2"/>
        <scheme val="minor"/>
      </rPr>
      <t>MASTER DATA SHEET</t>
    </r>
    <r>
      <rPr>
        <b/>
        <sz val="14"/>
        <color theme="1"/>
        <rFont val="DevLys 010"/>
      </rPr>
      <t xml:space="preserve"> की सभी पूर्तियां करनी अनिवार्य है </t>
    </r>
    <r>
      <rPr>
        <b/>
        <sz val="14"/>
        <color theme="1"/>
        <rFont val="Calibri"/>
        <family val="2"/>
        <scheme val="minor"/>
      </rPr>
      <t>|</t>
    </r>
  </si>
  <si>
    <r>
      <rPr>
        <b/>
        <sz val="14"/>
        <color theme="1"/>
        <rFont val="Calibri"/>
        <family val="2"/>
        <scheme val="minor"/>
      </rPr>
      <t>OLD TAX REGIME व NEW TAX REGIME</t>
    </r>
    <r>
      <rPr>
        <b/>
        <sz val="14"/>
        <color theme="1"/>
        <rFont val="DevLys 010"/>
      </rPr>
      <t xml:space="preserve"> वाली शीट पूर्णतया लॉक है इसमें कुछ भी लिखने की अनुमति नही है जो भी सुधार करना हो </t>
    </r>
    <r>
      <rPr>
        <b/>
        <sz val="14"/>
        <color theme="1"/>
        <rFont val="Calibri"/>
        <family val="2"/>
        <scheme val="minor"/>
      </rPr>
      <t>GA55 व EXTRA DEDUCATION</t>
    </r>
    <r>
      <rPr>
        <b/>
        <sz val="14"/>
        <color theme="1"/>
        <rFont val="DevLys 010"/>
      </rPr>
      <t xml:space="preserve"> वाली शीटमें करे </t>
    </r>
    <r>
      <rPr>
        <b/>
        <sz val="14"/>
        <color theme="1"/>
        <rFont val="Calibri"/>
        <family val="2"/>
        <scheme val="minor"/>
      </rPr>
      <t>|</t>
    </r>
  </si>
  <si>
    <r>
      <rPr>
        <b/>
        <sz val="14"/>
        <color theme="1"/>
        <rFont val="Calibri"/>
        <family val="2"/>
        <scheme val="minor"/>
      </rPr>
      <t>GA55 व TAX SHEETS</t>
    </r>
    <r>
      <rPr>
        <b/>
        <sz val="14"/>
        <color theme="1"/>
        <rFont val="DevLys 010"/>
      </rPr>
      <t xml:space="preserve"> को पेपर साइज़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DevLys 010"/>
      </rPr>
      <t xml:space="preserve"> पर सेट किया हुआ है</t>
    </r>
    <r>
      <rPr>
        <b/>
        <sz val="14"/>
        <color theme="1"/>
        <rFont val="Calibri"/>
        <family val="2"/>
        <scheme val="minor"/>
      </rPr>
      <t>, OLD TAX REGIME OR NEW TAX REGIME</t>
    </r>
    <r>
      <rPr>
        <b/>
        <sz val="14"/>
        <color theme="1"/>
        <rFont val="DevLys 010"/>
      </rPr>
      <t xml:space="preserve"> में से जिसमे फायदा हो उसे चुने व उसका प्रिंट ले लेंवें </t>
    </r>
    <r>
      <rPr>
        <b/>
        <sz val="14"/>
        <color theme="1"/>
        <rFont val="Calibri"/>
        <family val="2"/>
        <scheme val="minor"/>
      </rPr>
      <t>|</t>
    </r>
  </si>
  <si>
    <r>
      <rPr>
        <b/>
        <sz val="14"/>
        <color theme="1"/>
        <rFont val="Calibri"/>
        <family val="2"/>
        <scheme val="minor"/>
      </rPr>
      <t>EXTRA DEDUCATION</t>
    </r>
    <r>
      <rPr>
        <b/>
        <sz val="14"/>
        <color theme="1"/>
        <rFont val="DevLys 010"/>
      </rPr>
      <t xml:space="preserve"> शीट में वेतन के अतिरिक्त आय</t>
    </r>
    <r>
      <rPr>
        <b/>
        <sz val="14"/>
        <color theme="1"/>
        <rFont val="Calibri"/>
        <family val="2"/>
        <scheme val="minor"/>
      </rPr>
      <t>,</t>
    </r>
    <r>
      <rPr>
        <b/>
        <sz val="14"/>
        <color theme="1"/>
        <rFont val="DevLys 010"/>
      </rPr>
      <t xml:space="preserve"> विभिन्न कटौतियाँ</t>
    </r>
    <r>
      <rPr>
        <b/>
        <sz val="14"/>
        <color theme="1"/>
        <rFont val="Calibri"/>
        <family val="2"/>
        <scheme val="minor"/>
      </rPr>
      <t>,</t>
    </r>
    <r>
      <rPr>
        <b/>
        <sz val="14"/>
        <color theme="1"/>
        <rFont val="DevLys 010"/>
      </rPr>
      <t xml:space="preserve"> विभिन्न जमा राशि 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theme="1"/>
        <rFont val="DevLys 010"/>
      </rPr>
      <t xml:space="preserve"> छूट</t>
    </r>
    <r>
      <rPr>
        <b/>
        <sz val="14"/>
        <color theme="1"/>
        <rFont val="Calibri"/>
        <family val="2"/>
        <scheme val="minor"/>
      </rPr>
      <t>,</t>
    </r>
    <r>
      <rPr>
        <b/>
        <sz val="14"/>
        <color theme="1"/>
        <rFont val="DevLys 010"/>
      </rPr>
      <t xml:space="preserve"> वेतन के अलावा काटा गया आयकर आदि विवरण लिखा जाना है ।</t>
    </r>
  </si>
  <si>
    <t xml:space="preserve">You Tube:- DIGITAL GURUJI HELP 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</si>
  <si>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</si>
  <si>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</si>
  <si>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</si>
  <si>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</si>
  <si>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</si>
  <si>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</si>
  <si>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</si>
  <si>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</si>
  <si>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</si>
  <si>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</si>
  <si>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</si>
  <si>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</si>
  <si>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</si>
  <si>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</si>
  <si>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</si>
  <si>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</si>
  <si>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</si>
  <si>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</si>
  <si>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</si>
  <si>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</si>
  <si>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</si>
  <si>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</si>
  <si>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</si>
  <si>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</si>
  <si>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r>
      <t xml:space="preserve">                                                                  हमारे यू - ट्यूब चैनल को सबस्क्राइब अवश्य करें व साथ ही नोटिफिकेशन बेल को भी दबाये ताकि     नवीनतम अपडेट्स आप तक पहुँच सकें </t>
    </r>
    <r>
      <rPr>
        <b/>
        <sz val="16"/>
        <color rgb="FF002060"/>
        <rFont val="Algerian"/>
        <family val="5"/>
      </rPr>
      <t xml:space="preserve">                                                            </t>
    </r>
    <r>
      <rPr>
        <b/>
        <sz val="36"/>
        <color rgb="FF002060"/>
        <rFont val="Algerian"/>
        <family val="5"/>
      </rPr>
      <t>DIGITALGURUJI HELP</t>
    </r>
  </si>
  <si>
    <r>
      <t xml:space="preserve"> मास्टर डाटा शीट में अपना वेतन व व्यक्तिगत जानकारी भरें व </t>
    </r>
    <r>
      <rPr>
        <b/>
        <sz val="14"/>
        <color theme="1"/>
        <rFont val="Calibri"/>
        <family val="2"/>
        <scheme val="minor"/>
      </rPr>
      <t>GA55</t>
    </r>
    <r>
      <rPr>
        <b/>
        <sz val="14"/>
        <color theme="1"/>
        <rFont val="DevLys 010"/>
      </rPr>
      <t xml:space="preserve"> से विवरण का मिलान कर लेंवें विसंगति होने पर </t>
    </r>
    <r>
      <rPr>
        <b/>
        <sz val="14"/>
        <color theme="1"/>
        <rFont val="Calibri"/>
        <family val="2"/>
        <scheme val="minor"/>
      </rPr>
      <t>GA55</t>
    </r>
    <r>
      <rPr>
        <b/>
        <sz val="14"/>
        <color theme="1"/>
        <rFont val="DevLys 010"/>
      </rPr>
      <t xml:space="preserve"> में मेन्यूल सुधार कर लेंवें</t>
    </r>
    <r>
      <rPr>
        <b/>
        <sz val="14"/>
        <color theme="1"/>
        <rFont val="Calibri"/>
        <family val="2"/>
        <scheme val="minor"/>
      </rPr>
      <t xml:space="preserve"> |</t>
    </r>
  </si>
  <si>
    <t>SUNIL KUMAR MAHAWAR</t>
  </si>
  <si>
    <t>XXXXXX</t>
  </si>
  <si>
    <t>JJJJJJ</t>
  </si>
  <si>
    <t xml:space="preserve">https://youtu.be/7a0Kds6wPcg  </t>
  </si>
  <si>
    <t>Salary and Deduction Detail for FY : 2023-24</t>
  </si>
  <si>
    <t>Surender
2023-24</t>
  </si>
  <si>
    <t>Bonus
2023-24</t>
  </si>
  <si>
    <t>(xviii)</t>
  </si>
  <si>
    <t>(xix)</t>
  </si>
  <si>
    <t>नाम कर्मचारी :-</t>
  </si>
  <si>
    <t>पद :-</t>
  </si>
  <si>
    <t>गृह किराया धारा 10 (13-A) के अंतर्गत व धारा  10(14) के अंतर्गत भत्ते  तथा अन्य भत्ते जो कर मुक्त है I</t>
  </si>
  <si>
    <t xml:space="preserve">शेष ( 2-3) </t>
  </si>
  <si>
    <t xml:space="preserve">  (i) मनोरंजन भत्ता धारा  16  (ii) के अंतर्गत </t>
  </si>
  <si>
    <t xml:space="preserve"> (ii) व्यवसाय कर  धारा  16  (iii) के अंतर्गत </t>
  </si>
  <si>
    <t xml:space="preserve"> (iii) स्टैण्डर्ड डीडेक्सन (Standard Deduction)  50,000  (अधिकतम )</t>
  </si>
  <si>
    <t xml:space="preserve">                                                      शेष ( 4-5) </t>
  </si>
  <si>
    <t xml:space="preserve"> गृह सम्पति से आय : (1) स्वयं के उपभोग में शून्य :-</t>
  </si>
  <si>
    <t>(2) प्राप्त किराया रु .</t>
  </si>
  <si>
    <t>(ब) घटाइये</t>
  </si>
  <si>
    <t>किराये का 30%</t>
  </si>
  <si>
    <t xml:space="preserve">गृह ऋण पर ब्याज </t>
  </si>
  <si>
    <t xml:space="preserve">गृह कर </t>
  </si>
  <si>
    <t>योग 7 (ब)</t>
  </si>
  <si>
    <t xml:space="preserve">शेष -/+  (7 (अ)  एवं योग 7 (ब) का ) :- </t>
  </si>
  <si>
    <t xml:space="preserve">घटाए कटोतियाँ :- धारा  US 80C, 80CCC,80CCD (1)  </t>
  </si>
  <si>
    <t>(A) अधिकतम सीमा 1,50,000/- (धारा 80CCE), धारा 80CCD(2), तथा धारा 80CCD(1B) के अतिरिक्त</t>
  </si>
  <si>
    <t>राज्य बीमा (SI)</t>
  </si>
  <si>
    <t>पेंशन योजना में योगदान  ECPF धारा  80ccd(1)</t>
  </si>
  <si>
    <t>पेंशन प्लान हेतु योगदान  (धारा 80ccc)</t>
  </si>
  <si>
    <t>राष्ट्रीय बचत पत्र (NSC)</t>
  </si>
  <si>
    <t xml:space="preserve">राष्ट्रीय बचत पत्र पर अदत ब्याज </t>
  </si>
  <si>
    <t>लोक भविष्य निधि (PPF)</t>
  </si>
  <si>
    <t>टियुशन फ़ीस</t>
  </si>
  <si>
    <t>राष्ट्रीय बचत पत्र स्कीम (NSS)</t>
  </si>
  <si>
    <t xml:space="preserve">इक्विटी लिंक सेविंग स्कीम </t>
  </si>
  <si>
    <t>स्थगत वार्षिकी (Defferred Annuty)</t>
  </si>
  <si>
    <t>सामूहिक बीमा प्रीमियम  (G.Ins.)</t>
  </si>
  <si>
    <t>पी.एल.आई . (PLI)</t>
  </si>
  <si>
    <t xml:space="preserve">यू एल आई पी / वार्षिक प्लान </t>
  </si>
  <si>
    <t>गृह ऋण किस्त (HBA Premium)</t>
  </si>
  <si>
    <t xml:space="preserve">(B) घटाइये धारा  80CCD(2) नियोक्ता द्वारा  पेंशन अंशदान की राशि  (अधिकतम वेतन का 10%)  पृथक से छुट </t>
  </si>
  <si>
    <t>अन्य कटोतियाँ</t>
  </si>
  <si>
    <t>1. धारा 80 D चिकित्सा बीमा प्रीमियम  (स्वयं पति पत्नि व बच्चों के लिए रु. 25,000 माता - पिता के लिए रु. 25,000 , सीनियर सिटीजन रु. 50,000 )</t>
  </si>
  <si>
    <t>2. धारा 80DD विकलांग आश्रितों के चिकित्सा उपचार (अधिकतम 75,000 तथा 80% या अधिक विकलांगता ( 1,25,000)</t>
  </si>
  <si>
    <t>3. धारा  80DDB विशिष्ट रोगों के उपचार हेतु छुट  (अधिकतम रु. 40,000, सीनियर सिटीजन हेतु रु. 1,00,000)</t>
  </si>
  <si>
    <t xml:space="preserve">4. धारा  80E उच्च शिक्षा हेतु लिए गए ऋण का ब्याज </t>
  </si>
  <si>
    <t>5. धारा 80G धर्मार्थ संस्थाओ आदि को दिए दान ( क श्रेणी में  100 प्रतिशत एव ख श्रेणी में 50 प्रतिशत)   (केंद्र एव राज्य सरकार के फण्ड में )</t>
  </si>
  <si>
    <t>6. धारा 80U स्थाई रूप से शारीरिक असमर्थता की दशा में  (अधिकतम  75,000 तथा अधिनियम 1995 के अनुसार 1,25,000)</t>
  </si>
  <si>
    <t>कुल कटोती ( 11 + 12)</t>
  </si>
  <si>
    <t>कर योग्य आय ( 10 - 13 )</t>
  </si>
  <si>
    <t>कुल आय की राशि को सम्पूर्ण करना ( दस के गुणांक में ) धारा  288A</t>
  </si>
  <si>
    <t xml:space="preserve">आयकर की गणना उपर्युक्त कॉलम  15 के आधार पर </t>
  </si>
  <si>
    <t xml:space="preserve">सामान्य नागरिक </t>
  </si>
  <si>
    <t>वरिष्ठ नागरिक (60 से 80 वर्ष तक)</t>
  </si>
  <si>
    <t xml:space="preserve">80 वर्ष या अधिक आयु </t>
  </si>
  <si>
    <t xml:space="preserve">(1) योग आयकर </t>
  </si>
  <si>
    <t>(3) शेष आयकर  (1-2)</t>
  </si>
  <si>
    <t xml:space="preserve"> घटाइये :-   राहत धारा  89 के तहत  </t>
  </si>
  <si>
    <t xml:space="preserve">कुल शेष आयकर </t>
  </si>
  <si>
    <t xml:space="preserve">आयकर कटौती 
 का विवरण </t>
  </si>
  <si>
    <t xml:space="preserve">योग (5) </t>
  </si>
  <si>
    <t>कुल शेष -/+ (6 एवं 7)</t>
  </si>
  <si>
    <t>शेष -/+  (7 (अ)  एवं योग 7 (ब) का )</t>
  </si>
  <si>
    <t>सकल आय                                                                                                                                                            योग (8+9)</t>
  </si>
  <si>
    <t>जीवन बीमा  ( LIC)</t>
  </si>
  <si>
    <t>योग  ( i से xix )</t>
  </si>
  <si>
    <t>अधिकतम कटोती राशि 1.50 लाख रुपये तक</t>
  </si>
  <si>
    <t>(C) घटाइये - धारा  80CCD (1B) नवीन पेंशन योजना में अतिरिक्त अंशदान  (अधिकतम 50,000 रु. )</t>
  </si>
  <si>
    <t>9. धारा 80 GGA अनुमोदित वैज्ञानिक, सामाजिक, ग्रामीण विकास आदि हेतु दिया गया दान</t>
  </si>
  <si>
    <t>8. धारा 80 TTB वरिष्ठ नागरिकों को सभी प्रकार के ब्याज पर छूट अधिकतम - 50,000 रु.        U/S 194(A)</t>
  </si>
  <si>
    <t>कुल योग 12 ( 1 से 9 तक )</t>
  </si>
  <si>
    <t xml:space="preserve">2,50,000 तक </t>
  </si>
  <si>
    <t xml:space="preserve">10,00,000 से अधिक </t>
  </si>
  <si>
    <t xml:space="preserve">3,00,000 तक </t>
  </si>
  <si>
    <t xml:space="preserve">5,00,000 तक </t>
  </si>
  <si>
    <t>(2) छुट धारा 87(A)  (5 लाख की कर योग्य आय पर आयकर की छुट अधिकतम रु. 12500/- तक)</t>
  </si>
  <si>
    <t>(4) शिक्षा एवं चिकित्सा उपकर  4% (आयकर पर )</t>
  </si>
  <si>
    <t xml:space="preserve">                                                                                                                                                             कुल आयकर  (3+4)</t>
  </si>
  <si>
    <t xml:space="preserve">टी. डी. एस. राशि </t>
  </si>
  <si>
    <t xml:space="preserve">कुल टैक्स कटौती योग कॉलम 19 </t>
  </si>
  <si>
    <t xml:space="preserve">घटाए कटोतियाँ :- </t>
  </si>
  <si>
    <t xml:space="preserve">7. धारा 80 TTA बचत खाते पर अधिकतम ब्याज पर 10,000           U/S 194(IA)  </t>
  </si>
  <si>
    <t xml:space="preserve">                                                                                                                                     कुल आयकर  (3+4)</t>
  </si>
  <si>
    <t>NEW TAX REGIME</t>
  </si>
  <si>
    <t>OLD TAX REGIME</t>
  </si>
  <si>
    <t>पद</t>
  </si>
  <si>
    <r>
      <t xml:space="preserve">सामान्य प्रावधायी निधि  </t>
    </r>
    <r>
      <rPr>
        <b/>
        <sz val="12"/>
        <color theme="1"/>
        <rFont val="Calibri"/>
        <family val="2"/>
        <scheme val="minor"/>
      </rPr>
      <t>GPF) / GPF - 2004</t>
    </r>
  </si>
  <si>
    <r>
      <t xml:space="preserve">आयकर गणना प्रपत्र वर्ष </t>
    </r>
    <r>
      <rPr>
        <b/>
        <sz val="20"/>
        <color rgb="FFFF0000"/>
        <rFont val="Times New Roman"/>
        <family val="1"/>
      </rPr>
      <t>2023-24</t>
    </r>
    <r>
      <rPr>
        <b/>
        <sz val="18"/>
        <color rgb="FFFF0000"/>
        <rFont val="Times New Roman"/>
        <family val="1"/>
      </rPr>
      <t xml:space="preserve"> </t>
    </r>
    <r>
      <rPr>
        <b/>
        <sz val="20"/>
        <color rgb="FFFF0000"/>
        <rFont val="Times New Roman"/>
        <family val="1"/>
      </rPr>
      <t xml:space="preserve">( </t>
    </r>
    <r>
      <rPr>
        <b/>
        <sz val="18"/>
        <color rgb="FFFF0000"/>
        <rFont val="Times New Roman"/>
        <family val="1"/>
      </rPr>
      <t xml:space="preserve">कर निर्धारण वर्ष  </t>
    </r>
    <r>
      <rPr>
        <b/>
        <sz val="20"/>
        <color rgb="FFFF0000"/>
        <rFont val="Times New Roman"/>
        <family val="1"/>
      </rPr>
      <t>2024-25 )</t>
    </r>
  </si>
  <si>
    <r>
      <rPr>
        <sz val="12"/>
        <color theme="1"/>
        <rFont val="Calibri"/>
        <family val="2"/>
        <scheme val="minor"/>
      </rPr>
      <t>(A)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DevLys 010"/>
      </rPr>
      <t xml:space="preserve">धारा  US 80C, 80CCC,80CCD (1) अधिकतम कटौती की राशि </t>
    </r>
  </si>
  <si>
    <t xml:space="preserve">योग 11(A+B+C)      </t>
  </si>
  <si>
    <t>कार्यालय का नाम:-</t>
  </si>
  <si>
    <t>कार्यालय का TAN NO.:-</t>
  </si>
  <si>
    <t>DDO का नाम:-</t>
  </si>
  <si>
    <t>कार्मिक का नाम:-</t>
  </si>
  <si>
    <t>कार्मिक का  पद:-</t>
  </si>
  <si>
    <t>कार्मिक का PAN NO.:-</t>
  </si>
  <si>
    <t>कार्मिक का A/C NO.:-</t>
  </si>
  <si>
    <t>SI नंबर:-</t>
  </si>
  <si>
    <t>राज्य बीमा मासिक कटौती राशि:-</t>
  </si>
  <si>
    <t>कार्मिक का मोबाईल नंबर:-</t>
  </si>
  <si>
    <t>पे लेवल :-</t>
  </si>
  <si>
    <t>GPF की मासिक कटौती:-</t>
  </si>
  <si>
    <t>क्या आपने RGHS कटौती का विकल्प लिया है ?</t>
  </si>
  <si>
    <t>क्या हितकारी निधि की कटौती करनी है ?</t>
  </si>
  <si>
    <t xml:space="preserve">अन्य राशि जो धारा 80 C के अंतर्गत छुट  </t>
  </si>
  <si>
    <t>मकान किराया भत्ता (यदि रसीद से छूट ) HRA</t>
  </si>
  <si>
    <t xml:space="preserve"> ट्यूशन फ़ीस (Tution Fees)</t>
  </si>
  <si>
    <t>स्टैण्डर्ड डिडक्शन रुपये  50,000 (अधिकतम  धारा 16 IA )</t>
  </si>
  <si>
    <t xml:space="preserve">  मनोरंजन भत्ता धारा  16  (ii) के अंतर्गत </t>
  </si>
  <si>
    <t xml:space="preserve"> व्यवसाय कर  धारा  16  (iii) के अंतर्गत  </t>
  </si>
  <si>
    <t xml:space="preserve"> गृह सम्पति से प्राप्त किराया  - आय </t>
  </si>
  <si>
    <t xml:space="preserve"> गृहकर </t>
  </si>
  <si>
    <t xml:space="preserve"> गृह ऋण की किस्त पर ब्याज जो छूट लेना है, यहाँ लिखें I</t>
  </si>
  <si>
    <t xml:space="preserve"> जीवन बीमा प्रीमियम  (जो वेतन से नहीं काटा गया है ) LIC</t>
  </si>
  <si>
    <t xml:space="preserve"> पी.एल.आई. (PLI)</t>
  </si>
  <si>
    <t xml:space="preserve">  यू एल आई पी / वार्षिक प्लान</t>
  </si>
  <si>
    <t xml:space="preserve">  राष्ट्रीय बचत पत्र (NSC)</t>
  </si>
  <si>
    <t xml:space="preserve">  राष्ट्रीय बचत पत्र पर अदत ब्याज </t>
  </si>
  <si>
    <t xml:space="preserve">  लोक भविष्य निधि (PPF)</t>
  </si>
  <si>
    <t xml:space="preserve">  राष्ट्रीय बचत पत्र स्कीम (NSS) </t>
  </si>
  <si>
    <t xml:space="preserve">  इक्विटी लिंक सेविंग स्कीम </t>
  </si>
  <si>
    <t xml:space="preserve">  सुकन्या समृद्धि योजना में जमा राशि  (SSY)</t>
  </si>
  <si>
    <t xml:space="preserve">आय : वर्ष  2023-24  में प्राप्त कुल आय ( कर योग्य मूल्यों सहित ) </t>
  </si>
  <si>
    <t>DA Arrear 1/23 to 3/23</t>
  </si>
  <si>
    <t xml:space="preserve">Other Arrear </t>
  </si>
  <si>
    <t xml:space="preserve"> गृह ऋण की मूल किस्त यहाँ लिखनी है, HBA Premium</t>
  </si>
  <si>
    <t>धारा 80 ccc पेंशन प्लान हेतु अंश दान ( NPS के अलावा )</t>
  </si>
  <si>
    <t>धारा 80 CCD (1B) NPS में अतिरिक्त अंशदान ( अधिकतम 50,000)</t>
  </si>
  <si>
    <t>3,00,001-6,00,000</t>
  </si>
  <si>
    <t>6,00,001-9,00,000</t>
  </si>
  <si>
    <t>9,00,001-12,00,000</t>
  </si>
  <si>
    <t>12,00,001 - 15,00,000</t>
  </si>
  <si>
    <t>3,00,000 तक</t>
  </si>
  <si>
    <t>9,00,001 - 12,00,000</t>
  </si>
  <si>
    <t>15,00,001 से अधिक</t>
  </si>
  <si>
    <t xml:space="preserve">600000 तक </t>
  </si>
  <si>
    <t>(2) छुट धारा 87(A)  (7 लाख की कर योग्य आय पर आयकर की छुट अधिकतम रु. 25000/- तक)</t>
  </si>
  <si>
    <t xml:space="preserve"> बचत खाते  (All Saving Accounts) की जमा राशि पर प्राप्त ब्याज</t>
  </si>
  <si>
    <t>FD (Bank/ Post Office) आदि अन्य जमा राशि पर प्राप्त कुल ब्याज (PPF को छोड़कर)</t>
  </si>
  <si>
    <t xml:space="preserve">ब्याज के अलावा अन्य आय (विभिन्न स्त्रो़त्र से) </t>
  </si>
  <si>
    <t xml:space="preserve">अन्य मद में जमा करायी गयी राशि यदि कोई हो तो (धारा 80C के अन्तर्गत) </t>
  </si>
  <si>
    <t>धारा 80CCD पेंशन प्लान हेतु अंशदान (NPS के अलावा)</t>
  </si>
  <si>
    <t>स्थगित वार्षिकी (Defferred Anniuty)</t>
  </si>
  <si>
    <t>धारा 10(14) के अन्तर्गत भत्ते जो कर मुक्त है</t>
  </si>
  <si>
    <t>धारा 80D -चिकित्सा बीमा प्रीमियम (सामान्य 25000, वरिष्ठ नागरिक 50000)</t>
  </si>
  <si>
    <t>धारा 80DD-विकलांग आश्रितों के चिकित्सा उपचार (विकलांगता 40%-75000, 80%-125000)</t>
  </si>
  <si>
    <t>धारा 80DDB- विशिष्ट रोगों के उपचार हेतु कटौती (सामान्य 40000, वरिष्ठ नागरिक 1 लाख)</t>
  </si>
  <si>
    <t>धारा 80E- उच्च शिक्षा हेतु लिए ऋण का ब्याज</t>
  </si>
  <si>
    <t>धारा 80G-धर्मार्थ संस्थाओं आदि को दिये दान (क श्रेणी 100%, एवं ख श्रेणी 50%)</t>
  </si>
  <si>
    <t>धारा 80U- स्थाई शारीरिक विकलांगता (अधिकतम 75000, 80% विकलांगता 125000)</t>
  </si>
  <si>
    <t>धारा 80GGA- अनुमोदित वैज्ञानिक,सामाजिक,ग्रामीण विकास हेतु दिया गया दान</t>
  </si>
  <si>
    <t>धारा 89 के अन्तर्गत राहत</t>
  </si>
  <si>
    <t>वेतन बिल के अलावा जमा कराया गया आयकर (TDS)</t>
  </si>
  <si>
    <t>इस वर्कबुक को मोबाइल फ्रेंडली बनाया गया है |</t>
  </si>
  <si>
    <r>
      <t>मोबाइल में उपयोग हेतु</t>
    </r>
    <r>
      <rPr>
        <b/>
        <sz val="14"/>
        <color theme="1"/>
        <rFont val="Calibri"/>
        <family val="2"/>
        <scheme val="minor"/>
      </rPr>
      <t xml:space="preserve"> WPS OFFICE APPLICATION या MICROSOFT EXCLE APPLICATION</t>
    </r>
    <r>
      <rPr>
        <b/>
        <sz val="14"/>
        <color theme="1"/>
        <rFont val="DevLys 010"/>
      </rPr>
      <t xml:space="preserve"> काम में ले</t>
    </r>
    <r>
      <rPr>
        <b/>
        <sz val="14"/>
        <color theme="1"/>
        <rFont val="Calibri"/>
        <family val="2"/>
        <scheme val="minor"/>
      </rPr>
      <t>,</t>
    </r>
    <r>
      <rPr>
        <b/>
        <sz val="14"/>
        <color theme="1"/>
        <rFont val="DevLys 010"/>
      </rPr>
      <t xml:space="preserve"> अन्यथा वर्कबुक ठीक प्रकार से काम नही करेगी </t>
    </r>
    <r>
      <rPr>
        <b/>
        <sz val="14"/>
        <color theme="1"/>
        <rFont val="Calibri"/>
        <family val="2"/>
        <scheme val="minor"/>
      </rPr>
      <t>|</t>
    </r>
  </si>
  <si>
    <t>मार्च 2023 का मूल वेतन:-</t>
  </si>
  <si>
    <t>क्या आपने वित्तीय वर्ष 2023-24 मे समर्पित लिया है?</t>
  </si>
  <si>
    <t>मार्च 2023 की HRA दर</t>
  </si>
  <si>
    <r>
      <t xml:space="preserve">आयकर गणना प्रपत्र वर्ष </t>
    </r>
    <r>
      <rPr>
        <b/>
        <sz val="20"/>
        <color rgb="FFFF0000"/>
        <rFont val="Calibri"/>
        <family val="2"/>
        <scheme val="minor"/>
      </rPr>
      <t>2023-24</t>
    </r>
    <r>
      <rPr>
        <b/>
        <sz val="18"/>
        <color rgb="FFFF0000"/>
        <rFont val="Calibri"/>
        <family val="2"/>
        <scheme val="minor"/>
      </rPr>
      <t xml:space="preserve"> </t>
    </r>
    <r>
      <rPr>
        <b/>
        <sz val="20"/>
        <color rgb="FFFF0000"/>
        <rFont val="Calibri"/>
        <family val="2"/>
        <scheme val="minor"/>
      </rPr>
      <t xml:space="preserve">( </t>
    </r>
    <r>
      <rPr>
        <b/>
        <sz val="18"/>
        <color rgb="FFFF0000"/>
        <rFont val="Calibri"/>
        <family val="2"/>
        <scheme val="minor"/>
      </rPr>
      <t xml:space="preserve">कर निर्धारण वर्ष  </t>
    </r>
    <r>
      <rPr>
        <b/>
        <sz val="20"/>
        <color rgb="FFFF0000"/>
        <rFont val="Calibri"/>
        <family val="2"/>
        <scheme val="minor"/>
      </rPr>
      <t>2024-25 )</t>
    </r>
  </si>
  <si>
    <t xml:space="preserve">                                                           योग (5)</t>
  </si>
  <si>
    <t xml:space="preserve">सितम्बर  2023
तक कुल राशि </t>
  </si>
  <si>
    <t xml:space="preserve">अक्टूम्बर से दिसम्बर 23
तक राशि </t>
  </si>
  <si>
    <t xml:space="preserve">जनवरी 2024
राशि </t>
  </si>
  <si>
    <t xml:space="preserve">फरवरी 2024
राशि </t>
  </si>
  <si>
    <t>DA Arrear 7/23 to 10/23</t>
  </si>
  <si>
    <t>GOVT. SR. SEC. VIRDHOLIYA, MAVALI UDAIPUR</t>
  </si>
  <si>
    <t>SHREE SURENDRA PALIWAL</t>
  </si>
  <si>
    <t>970B</t>
  </si>
  <si>
    <t>RJ4949</t>
  </si>
  <si>
    <r>
      <rPr>
        <b/>
        <sz val="20"/>
        <color rgb="FF002060"/>
        <rFont val="DevLys 010"/>
      </rPr>
      <t>यह प्रोग्राम राजस्थान के शिक्षकों के अनुरूप बनाया गया है</t>
    </r>
    <r>
      <rPr>
        <b/>
        <sz val="20"/>
        <color rgb="FF002060"/>
        <rFont val="Calibri"/>
        <family val="2"/>
        <scheme val="minor"/>
      </rPr>
      <t xml:space="preserve"> 
सुनील कुमार महावर, अध्यापक राउमावि वीर धोलिया, मावली, (उदयपुर)
किसी भी प्रकार की समस्या / सुझाव के लिए ईमेल करें-sk969019@gmail.com या  WhatsApp :- 9664061084</t>
    </r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</si>
</sst>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  <numFmt numFmtId="166" formatCode="mmm/yyyy"/>
    <numFmt numFmtId="167" formatCode="0;\-0;;@"/>
    <numFmt numFmtId="168" formatCode="_ &quot;₹&quot;\ * #,##0_ ;_ &quot;₹&quot;\ * \-#,##0_ ;_ &quot;₹&quot;\ * &quot;-&quot;??_ ;_ @_ "/>
    <numFmt numFmtId="169" formatCode="00000"/>
    <numFmt numFmtId="170" formatCode="00"/>
    <numFmt numFmtId="171" formatCode="mmmmyyyy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evLys 01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b/>
      <sz val="9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Times New Roman"/>
      <family val="1"/>
    </font>
    <font>
      <sz val="1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rgb="FFC00000"/>
      <name val="Calibri"/>
      <family val="2"/>
      <scheme val="minor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sz val="11"/>
      <color theme="1"/>
      <name val="Calibri"/>
      <family val="2"/>
      <scheme val="minor"/>
    </font>
    <font>
      <b/>
      <sz val="9"/>
      <name val="DevLys 010"/>
    </font>
    <font>
      <b/>
      <sz val="12"/>
      <color rgb="FFFF0000"/>
      <name val="Calibri"/>
      <family val="2"/>
      <scheme val="minor"/>
    </font>
    <font>
      <b/>
      <sz val="22"/>
      <color rgb="FFFF0000"/>
      <name val="Times New Roman"/>
      <family val="1"/>
    </font>
    <font>
      <b/>
      <sz val="19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DevLys 010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4"/>
      <color theme="1"/>
      <name val="DevLys 010"/>
    </font>
    <font>
      <b/>
      <sz val="20"/>
      <color rgb="FF002060"/>
      <name val="DevLys 010"/>
    </font>
    <font>
      <b/>
      <sz val="48"/>
      <color theme="5" tint="-0.499984740745262"/>
      <name val="Algerian"/>
      <family val="5"/>
    </font>
    <font>
      <b/>
      <sz val="11"/>
      <color theme="5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FFFF00"/>
      <name val="Calibri"/>
      <family val="2"/>
      <scheme val="minor"/>
    </font>
    <font>
      <b/>
      <sz val="16"/>
      <color rgb="FF002060"/>
      <name val="Algerian"/>
      <family val="5"/>
    </font>
    <font>
      <b/>
      <sz val="36"/>
      <color rgb="FF002060"/>
      <name val="Algerian"/>
      <family val="5"/>
    </font>
    <font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00FF"/>
      <name val="Times New Roman"/>
      <family val="1"/>
    </font>
    <font>
      <b/>
      <sz val="11"/>
      <color rgb="FF00B05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DevLys 010"/>
    </font>
    <font>
      <b/>
      <sz val="12"/>
      <color theme="1"/>
      <name val="DevLys 010"/>
    </font>
    <font>
      <sz val="12"/>
      <color theme="1"/>
      <name val="Arial"/>
      <family val="2"/>
    </font>
    <font>
      <b/>
      <sz val="18"/>
      <color rgb="FFFF0000"/>
      <name val="DevLys 010"/>
    </font>
    <font>
      <b/>
      <sz val="20"/>
      <color rgb="FFFF0000"/>
      <name val="Times New Roman"/>
      <family val="1"/>
    </font>
    <font>
      <b/>
      <sz val="18"/>
      <color rgb="FFFF0000"/>
      <name val="Times New Roman"/>
      <family val="1"/>
    </font>
    <font>
      <sz val="16"/>
      <color theme="1"/>
      <name val="Calibri"/>
      <family val="2"/>
      <scheme val="minor"/>
    </font>
    <font>
      <b/>
      <i/>
      <sz val="12"/>
      <color rgb="FF0070C0"/>
      <name val="Times New Roman"/>
      <family val="1"/>
    </font>
    <font>
      <b/>
      <i/>
      <sz val="12"/>
      <color rgb="FF002060"/>
      <name val="Times New Roman"/>
      <family val="1"/>
    </font>
    <font>
      <b/>
      <i/>
      <sz val="12"/>
      <color rgb="FF7030A0"/>
      <name val="Times New Roman"/>
      <family val="1"/>
    </font>
    <font>
      <b/>
      <sz val="12"/>
      <color theme="5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i/>
      <sz val="16"/>
      <color rgb="FFFF0000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3"/>
      <color rgb="FF0070C0"/>
      <name val="Times New Roman"/>
      <family val="1"/>
    </font>
    <font>
      <b/>
      <sz val="10"/>
      <name val="Times New Roman"/>
      <family val="1"/>
    </font>
    <font>
      <b/>
      <sz val="13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2"/>
      <color rgb="FF7030A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b/>
      <sz val="11"/>
      <color rgb="FF0000FF"/>
      <name val="Times New Roman"/>
      <family val="1"/>
    </font>
    <font>
      <sz val="11"/>
      <color rgb="FF7030A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b/>
      <sz val="36"/>
      <color theme="0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i/>
      <sz val="20"/>
      <color rgb="FFFFFF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8"/>
      <color theme="0"/>
      <name val="Times New Roman"/>
      <family val="1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DevLys 010"/>
    </font>
    <font>
      <b/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medium">
        <color indexed="64"/>
      </left>
      <right/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</borders>
  <cellStyleXfs count="53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</cellStyleXfs>
  <cellXfs count="334">
    <xf numFmtId="0" fontId="0" fillId="0" borderId="0" xfId="0"/>
    <xf numFmtId="0" fontId="0" fillId="32" borderId="0" xfId="0" applyFill="1"/>
    <xf numFmtId="0" fontId="0" fillId="26" borderId="0" xfId="0" applyFill="1"/>
    <xf numFmtId="0" fontId="45" fillId="26" borderId="0" xfId="0" applyFont="1" applyFill="1"/>
    <xf numFmtId="0" fontId="44" fillId="26" borderId="0" xfId="0" applyFont="1" applyFill="1"/>
    <xf numFmtId="0" fontId="46" fillId="26" borderId="0" xfId="0" applyFont="1" applyFill="1"/>
    <xf numFmtId="0" fontId="41" fillId="24" borderId="10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  <protection hidden="1"/>
    </xf>
    <xf numFmtId="0" fontId="29" fillId="26" borderId="0" xfId="1" applyNumberFormat="1" applyFont="1" applyFill="1" applyBorder="1" applyAlignment="1" applyProtection="1">
      <alignment horizontal="center" vertical="center"/>
      <protection hidden="1"/>
    </xf>
    <xf numFmtId="0" fontId="30" fillId="26" borderId="0" xfId="1" applyNumberFormat="1" applyFont="1" applyFill="1" applyBorder="1" applyAlignment="1" applyProtection="1">
      <alignment horizontal="center"/>
      <protection hidden="1"/>
    </xf>
    <xf numFmtId="0" fontId="22" fillId="26" borderId="0" xfId="1" applyNumberFormat="1" applyFont="1" applyFill="1" applyBorder="1" applyAlignment="1" applyProtection="1">
      <alignment horizontal="center" vertical="center"/>
      <protection hidden="1"/>
    </xf>
    <xf numFmtId="0" fontId="0" fillId="30" borderId="0" xfId="0" applyFill="1" applyProtection="1">
      <protection hidden="1"/>
    </xf>
    <xf numFmtId="0" fontId="22" fillId="26" borderId="0" xfId="1" applyNumberFormat="1" applyFont="1" applyFill="1" applyBorder="1" applyAlignment="1" applyProtection="1">
      <alignment horizontal="center" vertical="top"/>
      <protection hidden="1"/>
    </xf>
    <xf numFmtId="0" fontId="31" fillId="26" borderId="0" xfId="1" applyNumberFormat="1" applyFont="1" applyFill="1" applyBorder="1" applyAlignment="1" applyProtection="1">
      <alignment vertical="center"/>
      <protection hidden="1"/>
    </xf>
    <xf numFmtId="0" fontId="35" fillId="26" borderId="0" xfId="1" applyNumberFormat="1" applyFont="1" applyFill="1" applyBorder="1" applyAlignment="1" applyProtection="1">
      <alignment horizontal="right" vertical="center"/>
      <protection hidden="1"/>
    </xf>
    <xf numFmtId="0" fontId="34" fillId="26" borderId="0" xfId="1" applyNumberFormat="1" applyFont="1" applyFill="1" applyBorder="1" applyAlignment="1" applyProtection="1">
      <alignment vertical="center"/>
      <protection hidden="1"/>
    </xf>
    <xf numFmtId="0" fontId="32" fillId="26" borderId="0" xfId="1" applyNumberFormat="1" applyFont="1" applyFill="1" applyBorder="1" applyAlignment="1" applyProtection="1">
      <alignment horizontal="left" vertical="center"/>
      <protection hidden="1"/>
    </xf>
    <xf numFmtId="0" fontId="32" fillId="26" borderId="0" xfId="1" applyNumberFormat="1" applyFont="1" applyFill="1" applyBorder="1" applyAlignment="1" applyProtection="1">
      <alignment horizontal="right" vertical="center"/>
      <protection hidden="1"/>
    </xf>
    <xf numFmtId="0" fontId="32" fillId="26" borderId="0" xfId="1" applyNumberFormat="1" applyFont="1" applyFill="1" applyBorder="1" applyAlignment="1" applyProtection="1">
      <alignment vertical="center"/>
      <protection hidden="1"/>
    </xf>
    <xf numFmtId="167" fontId="0" fillId="30" borderId="0" xfId="0" applyNumberFormat="1" applyFill="1" applyProtection="1">
      <protection hidden="1"/>
    </xf>
    <xf numFmtId="0" fontId="27" fillId="30" borderId="0" xfId="1" applyNumberFormat="1" applyFont="1" applyFill="1" applyBorder="1" applyAlignment="1" applyProtection="1">
      <alignment vertical="center"/>
      <protection hidden="1"/>
    </xf>
    <xf numFmtId="0" fontId="28" fillId="30" borderId="0" xfId="1" applyNumberFormat="1" applyFont="1" applyFill="1" applyBorder="1" applyAlignment="1" applyProtection="1">
      <alignment horizontal="center" vertical="center" textRotation="90"/>
      <protection hidden="1"/>
    </xf>
    <xf numFmtId="0" fontId="3" fillId="30" borderId="0" xfId="1" applyNumberFormat="1" applyFont="1" applyFill="1" applyBorder="1" applyAlignment="1" applyProtection="1">
      <alignment vertical="top" textRotation="90"/>
      <protection hidden="1"/>
    </xf>
    <xf numFmtId="0" fontId="31" fillId="26" borderId="0" xfId="1" applyNumberFormat="1" applyFont="1" applyFill="1" applyBorder="1" applyAlignment="1" applyProtection="1">
      <alignment vertical="top"/>
      <protection hidden="1"/>
    </xf>
    <xf numFmtId="0" fontId="1" fillId="30" borderId="0" xfId="1" applyFill="1" applyProtection="1">
      <protection hidden="1"/>
    </xf>
    <xf numFmtId="0" fontId="52" fillId="0" borderId="0" xfId="0" applyFont="1" applyAlignment="1" applyProtection="1">
      <alignment vertical="center" wrapText="1"/>
      <protection hidden="1"/>
    </xf>
    <xf numFmtId="0" fontId="53" fillId="0" borderId="0" xfId="0" applyFont="1" applyAlignment="1" applyProtection="1">
      <alignment wrapText="1"/>
      <protection hidden="1"/>
    </xf>
    <xf numFmtId="0" fontId="0" fillId="26" borderId="0" xfId="0" applyFill="1" applyAlignment="1" applyProtection="1">
      <alignment wrapText="1"/>
      <protection hidden="1"/>
    </xf>
    <xf numFmtId="0" fontId="57" fillId="26" borderId="0" xfId="0" applyFont="1" applyFill="1" applyAlignment="1" applyProtection="1">
      <alignment wrapText="1"/>
    </xf>
    <xf numFmtId="0" fontId="5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7" fillId="26" borderId="0" xfId="0" applyFont="1" applyFill="1" applyBorder="1" applyAlignment="1" applyProtection="1">
      <alignment wrapText="1"/>
    </xf>
    <xf numFmtId="0" fontId="53" fillId="26" borderId="0" xfId="0" applyFont="1" applyFill="1" applyBorder="1" applyAlignment="1" applyProtection="1">
      <alignment wrapText="1"/>
    </xf>
    <xf numFmtId="9" fontId="53" fillId="26" borderId="0" xfId="0" applyNumberFormat="1" applyFont="1" applyFill="1" applyBorder="1" applyAlignment="1" applyProtection="1">
      <alignment wrapText="1"/>
    </xf>
    <xf numFmtId="16" fontId="53" fillId="26" borderId="0" xfId="0" applyNumberFormat="1" applyFont="1" applyFill="1" applyBorder="1" applyAlignment="1" applyProtection="1">
      <alignment wrapText="1"/>
    </xf>
    <xf numFmtId="0" fontId="53" fillId="0" borderId="0" xfId="0" applyFont="1" applyAlignment="1" applyProtection="1">
      <alignment wrapText="1"/>
    </xf>
    <xf numFmtId="0" fontId="0" fillId="26" borderId="0" xfId="0" applyFill="1" applyBorder="1" applyAlignment="1" applyProtection="1">
      <alignment wrapText="1"/>
    </xf>
    <xf numFmtId="0" fontId="0" fillId="26" borderId="0" xfId="0" applyFill="1" applyAlignment="1" applyProtection="1">
      <alignment wrapText="1"/>
    </xf>
    <xf numFmtId="0" fontId="42" fillId="27" borderId="42" xfId="0" applyFont="1" applyFill="1" applyBorder="1" applyAlignment="1" applyProtection="1">
      <alignment vertical="top" wrapText="1"/>
      <protection hidden="1"/>
    </xf>
    <xf numFmtId="0" fontId="42" fillId="27" borderId="43" xfId="0" applyFont="1" applyFill="1" applyBorder="1" applyAlignment="1" applyProtection="1">
      <alignment vertical="top" wrapText="1"/>
      <protection hidden="1"/>
    </xf>
    <xf numFmtId="0" fontId="42" fillId="27" borderId="44" xfId="0" applyFont="1" applyFill="1" applyBorder="1" applyAlignment="1" applyProtection="1">
      <alignment vertical="top" wrapText="1"/>
      <protection hidden="1"/>
    </xf>
    <xf numFmtId="0" fontId="58" fillId="27" borderId="43" xfId="49" applyFill="1" applyBorder="1" applyAlignment="1" applyProtection="1">
      <alignment vertical="center" wrapText="1"/>
      <protection hidden="1"/>
    </xf>
    <xf numFmtId="0" fontId="61" fillId="0" borderId="45" xfId="38" applyFont="1" applyBorder="1" applyAlignment="1" applyProtection="1">
      <alignment horizontal="center" vertical="center" wrapText="1"/>
      <protection hidden="1"/>
    </xf>
    <xf numFmtId="0" fontId="0" fillId="35" borderId="0" xfId="0" applyFill="1"/>
    <xf numFmtId="0" fontId="0" fillId="36" borderId="0" xfId="0" applyFill="1"/>
    <xf numFmtId="0" fontId="25" fillId="26" borderId="0" xfId="38" applyFont="1" applyFill="1" applyBorder="1" applyAlignment="1">
      <alignment horizontal="right" vertical="center"/>
    </xf>
    <xf numFmtId="0" fontId="2" fillId="26" borderId="0" xfId="38" applyFont="1" applyFill="1" applyBorder="1" applyAlignment="1">
      <alignment horizontal="right" vertical="center"/>
    </xf>
    <xf numFmtId="2" fontId="26" fillId="26" borderId="0" xfId="38" applyNumberFormat="1" applyFont="1" applyFill="1" applyBorder="1" applyAlignment="1">
      <alignment horizontal="right" vertical="center"/>
    </xf>
    <xf numFmtId="0" fontId="24" fillId="26" borderId="0" xfId="38" applyFont="1" applyFill="1" applyBorder="1"/>
    <xf numFmtId="0" fontId="59" fillId="26" borderId="0" xfId="0" applyNumberFormat="1" applyFont="1" applyFill="1" applyBorder="1" applyAlignment="1">
      <alignment horizontal="center" vertical="top"/>
    </xf>
    <xf numFmtId="0" fontId="23" fillId="26" borderId="0" xfId="38" applyFont="1" applyFill="1" applyBorder="1" applyAlignment="1">
      <alignment horizontal="right"/>
    </xf>
    <xf numFmtId="0" fontId="24" fillId="26" borderId="0" xfId="38" applyFont="1" applyFill="1" applyBorder="1" applyAlignment="1">
      <alignment horizontal="right"/>
    </xf>
    <xf numFmtId="0" fontId="0" fillId="26" borderId="0" xfId="0" applyFill="1" applyAlignment="1">
      <alignment vertical="center"/>
    </xf>
    <xf numFmtId="0" fontId="28" fillId="26" borderId="0" xfId="38" applyFont="1" applyFill="1" applyBorder="1" applyAlignment="1">
      <alignment horizontal="right" vertical="center"/>
    </xf>
    <xf numFmtId="0" fontId="28" fillId="26" borderId="0" xfId="38" applyFont="1" applyFill="1" applyBorder="1"/>
    <xf numFmtId="0" fontId="76" fillId="26" borderId="0" xfId="1" applyFont="1" applyFill="1" applyProtection="1">
      <protection hidden="1"/>
    </xf>
    <xf numFmtId="0" fontId="76" fillId="26" borderId="0" xfId="1" applyNumberFormat="1" applyFont="1" applyFill="1" applyBorder="1" applyAlignment="1" applyProtection="1">
      <alignment horizontal="left" vertical="top"/>
      <protection hidden="1"/>
    </xf>
    <xf numFmtId="0" fontId="77" fillId="26" borderId="0" xfId="1" applyNumberFormat="1" applyFont="1" applyFill="1" applyBorder="1" applyAlignment="1" applyProtection="1">
      <alignment horizontal="left" vertical="top"/>
      <protection hidden="1"/>
    </xf>
    <xf numFmtId="0" fontId="77" fillId="26" borderId="0" xfId="1" applyNumberFormat="1" applyFont="1" applyFill="1" applyBorder="1" applyAlignment="1" applyProtection="1">
      <alignment horizontal="left" vertical="top" indent="1"/>
      <protection hidden="1"/>
    </xf>
    <xf numFmtId="0" fontId="78" fillId="26" borderId="0" xfId="1" applyNumberFormat="1" applyFont="1" applyFill="1" applyBorder="1" applyAlignment="1" applyProtection="1">
      <alignment horizontal="left" vertical="top"/>
      <protection hidden="1"/>
    </xf>
    <xf numFmtId="0" fontId="76" fillId="26" borderId="0" xfId="1" applyNumberFormat="1" applyFont="1" applyFill="1" applyBorder="1" applyAlignment="1" applyProtection="1">
      <alignment vertical="top"/>
      <protection hidden="1"/>
    </xf>
    <xf numFmtId="0" fontId="34" fillId="26" borderId="0" xfId="1" applyNumberFormat="1" applyFont="1" applyFill="1" applyBorder="1" applyAlignment="1" applyProtection="1">
      <alignment horizontal="left" vertical="center"/>
      <protection hidden="1"/>
    </xf>
    <xf numFmtId="0" fontId="80" fillId="26" borderId="0" xfId="1" applyNumberFormat="1" applyFont="1" applyFill="1" applyBorder="1" applyAlignment="1" applyProtection="1">
      <alignment horizontal="center" textRotation="90" wrapText="1"/>
      <protection hidden="1"/>
    </xf>
    <xf numFmtId="0" fontId="32" fillId="26" borderId="37" xfId="1" applyNumberFormat="1" applyFont="1" applyFill="1" applyBorder="1" applyAlignment="1" applyProtection="1">
      <alignment horizontal="center" vertical="center" wrapText="1"/>
      <protection hidden="1"/>
    </xf>
    <xf numFmtId="0" fontId="32" fillId="26" borderId="38" xfId="1" applyNumberFormat="1" applyFont="1" applyFill="1" applyBorder="1" applyAlignment="1" applyProtection="1">
      <alignment horizontal="center" textRotation="90" wrapText="1"/>
      <protection hidden="1"/>
    </xf>
    <xf numFmtId="0" fontId="81" fillId="26" borderId="38" xfId="1" applyNumberFormat="1" applyFont="1" applyFill="1" applyBorder="1" applyAlignment="1" applyProtection="1">
      <alignment horizontal="center" textRotation="90" wrapText="1"/>
      <protection hidden="1"/>
    </xf>
    <xf numFmtId="0" fontId="32" fillId="26" borderId="39" xfId="1" applyNumberFormat="1" applyFont="1" applyFill="1" applyBorder="1" applyAlignment="1" applyProtection="1">
      <alignment horizontal="center" vertical="center" wrapText="1"/>
      <protection hidden="1"/>
    </xf>
    <xf numFmtId="0" fontId="76" fillId="26" borderId="0" xfId="1" applyNumberFormat="1" applyFont="1" applyFill="1" applyBorder="1" applyAlignment="1" applyProtection="1">
      <alignment vertical="center"/>
      <protection hidden="1"/>
    </xf>
    <xf numFmtId="166" fontId="82" fillId="26" borderId="20" xfId="1" applyNumberFormat="1" applyFont="1" applyFill="1" applyBorder="1" applyAlignment="1" applyProtection="1">
      <alignment horizontal="center" vertical="center"/>
      <protection hidden="1"/>
    </xf>
    <xf numFmtId="167" fontId="83" fillId="26" borderId="10" xfId="1" applyNumberFormat="1" applyFont="1" applyFill="1" applyBorder="1" applyAlignment="1" applyProtection="1">
      <alignment horizontal="center" vertical="center"/>
      <protection locked="0" hidden="1"/>
    </xf>
    <xf numFmtId="167" fontId="84" fillId="26" borderId="10" xfId="1" applyNumberFormat="1" applyFont="1" applyFill="1" applyBorder="1" applyAlignment="1" applyProtection="1">
      <alignment horizontal="center" vertical="center"/>
      <protection locked="0" hidden="1"/>
    </xf>
    <xf numFmtId="167" fontId="84" fillId="26" borderId="10" xfId="0" applyNumberFormat="1" applyFont="1" applyFill="1" applyBorder="1" applyAlignment="1" applyProtection="1">
      <alignment horizontal="center" vertical="center"/>
      <protection locked="0" hidden="1"/>
    </xf>
    <xf numFmtId="167" fontId="85" fillId="26" borderId="10" xfId="1" applyNumberFormat="1" applyFont="1" applyFill="1" applyBorder="1" applyAlignment="1" applyProtection="1">
      <alignment horizontal="center" vertical="center"/>
      <protection hidden="1"/>
    </xf>
    <xf numFmtId="167" fontId="84" fillId="26" borderId="10" xfId="1" applyNumberFormat="1" applyFont="1" applyFill="1" applyBorder="1" applyAlignment="1" applyProtection="1">
      <alignment vertical="center"/>
      <protection locked="0" hidden="1"/>
    </xf>
    <xf numFmtId="3" fontId="83" fillId="26" borderId="10" xfId="1" applyNumberFormat="1" applyFont="1" applyFill="1" applyBorder="1" applyAlignment="1" applyProtection="1">
      <alignment horizontal="center" vertical="center"/>
      <protection hidden="1"/>
    </xf>
    <xf numFmtId="3" fontId="85" fillId="26" borderId="10" xfId="1" applyNumberFormat="1" applyFont="1" applyFill="1" applyBorder="1" applyAlignment="1" applyProtection="1">
      <alignment horizontal="center" vertical="center"/>
      <protection hidden="1"/>
    </xf>
    <xf numFmtId="0" fontId="86" fillId="26" borderId="19" xfId="1" applyNumberFormat="1" applyFont="1" applyFill="1" applyBorder="1" applyAlignment="1" applyProtection="1">
      <alignment horizontal="center" vertical="center"/>
      <protection locked="0" hidden="1"/>
    </xf>
    <xf numFmtId="17" fontId="82" fillId="26" borderId="20" xfId="1" applyNumberFormat="1" applyFont="1" applyFill="1" applyBorder="1" applyAlignment="1" applyProtection="1">
      <alignment horizontal="center" vertical="center" wrapText="1"/>
      <protection hidden="1"/>
    </xf>
    <xf numFmtId="17" fontId="87" fillId="26" borderId="20" xfId="1" applyNumberFormat="1" applyFont="1" applyFill="1" applyBorder="1" applyAlignment="1" applyProtection="1">
      <alignment horizontal="center" vertical="center" wrapText="1"/>
      <protection hidden="1"/>
    </xf>
    <xf numFmtId="0" fontId="88" fillId="26" borderId="0" xfId="0" applyFont="1" applyFill="1" applyProtection="1">
      <protection locked="0" hidden="1"/>
    </xf>
    <xf numFmtId="0" fontId="80" fillId="26" borderId="0" xfId="1" applyNumberFormat="1" applyFont="1" applyFill="1" applyBorder="1" applyAlignment="1" applyProtection="1">
      <alignment vertical="center"/>
      <protection locked="0" hidden="1"/>
    </xf>
    <xf numFmtId="17" fontId="87" fillId="26" borderId="20" xfId="0" applyNumberFormat="1" applyFont="1" applyFill="1" applyBorder="1" applyAlignment="1" applyProtection="1">
      <alignment horizontal="center" vertical="center" wrapText="1"/>
      <protection hidden="1"/>
    </xf>
    <xf numFmtId="17" fontId="87" fillId="26" borderId="20" xfId="1" applyNumberFormat="1" applyFont="1" applyFill="1" applyBorder="1" applyAlignment="1" applyProtection="1">
      <alignment horizontal="center" vertical="center"/>
      <protection hidden="1"/>
    </xf>
    <xf numFmtId="0" fontId="80" fillId="26" borderId="0" xfId="1" applyNumberFormat="1" applyFont="1" applyFill="1" applyBorder="1" applyAlignment="1" applyProtection="1">
      <alignment horizontal="center" vertical="center" textRotation="90"/>
      <protection hidden="1"/>
    </xf>
    <xf numFmtId="0" fontId="89" fillId="26" borderId="25" xfId="1" applyNumberFormat="1" applyFont="1" applyFill="1" applyBorder="1" applyAlignment="1" applyProtection="1">
      <alignment horizontal="center" vertical="center" textRotation="90"/>
      <protection hidden="1"/>
    </xf>
    <xf numFmtId="3" fontId="89" fillId="26" borderId="26" xfId="1" applyNumberFormat="1" applyFont="1" applyFill="1" applyBorder="1" applyAlignment="1" applyProtection="1">
      <alignment horizontal="center" vertical="center" textRotation="90"/>
      <protection hidden="1"/>
    </xf>
    <xf numFmtId="0" fontId="90" fillId="26" borderId="27" xfId="1" applyNumberFormat="1" applyFont="1" applyFill="1" applyBorder="1" applyAlignment="1" applyProtection="1">
      <alignment horizontal="center" vertical="center" textRotation="90"/>
      <protection hidden="1"/>
    </xf>
    <xf numFmtId="0" fontId="80" fillId="26" borderId="0" xfId="1" applyNumberFormat="1" applyFont="1" applyFill="1" applyBorder="1" applyAlignment="1" applyProtection="1">
      <alignment vertical="top" textRotation="90"/>
      <protection hidden="1"/>
    </xf>
    <xf numFmtId="0" fontId="75" fillId="26" borderId="0" xfId="1" applyNumberFormat="1" applyFont="1" applyFill="1" applyBorder="1" applyAlignment="1" applyProtection="1">
      <alignment horizontal="center" vertical="top"/>
      <protection hidden="1"/>
    </xf>
    <xf numFmtId="0" fontId="70" fillId="26" borderId="0" xfId="1" applyNumberFormat="1" applyFont="1" applyFill="1" applyBorder="1" applyAlignment="1" applyProtection="1">
      <alignment horizontal="center" vertical="top"/>
      <protection hidden="1"/>
    </xf>
    <xf numFmtId="0" fontId="70" fillId="26" borderId="0" xfId="1" applyNumberFormat="1" applyFont="1" applyFill="1" applyBorder="1" applyAlignment="1" applyProtection="1">
      <alignment vertical="top"/>
      <protection hidden="1"/>
    </xf>
    <xf numFmtId="14" fontId="70" fillId="26" borderId="0" xfId="1" applyNumberFormat="1" applyFont="1" applyFill="1" applyBorder="1" applyAlignment="1" applyProtection="1">
      <alignment vertical="top"/>
      <protection hidden="1"/>
    </xf>
    <xf numFmtId="0" fontId="91" fillId="30" borderId="41" xfId="0" applyFont="1" applyFill="1" applyBorder="1" applyAlignment="1" applyProtection="1">
      <alignment horizontal="left" vertical="center" wrapText="1"/>
      <protection locked="0"/>
    </xf>
    <xf numFmtId="0" fontId="91" fillId="28" borderId="41" xfId="0" applyFont="1" applyFill="1" applyBorder="1" applyAlignment="1" applyProtection="1">
      <alignment vertical="center" wrapText="1"/>
      <protection hidden="1"/>
    </xf>
    <xf numFmtId="0" fontId="91" fillId="30" borderId="42" xfId="0" applyFont="1" applyFill="1" applyBorder="1" applyAlignment="1" applyProtection="1">
      <alignment horizontal="left" vertical="center" wrapText="1"/>
      <protection locked="0"/>
    </xf>
    <xf numFmtId="169" fontId="91" fillId="30" borderId="42" xfId="0" applyNumberFormat="1" applyFont="1" applyFill="1" applyBorder="1" applyAlignment="1" applyProtection="1">
      <alignment horizontal="left" vertical="center" wrapText="1"/>
      <protection locked="0"/>
    </xf>
    <xf numFmtId="9" fontId="91" fillId="30" borderId="42" xfId="0" applyNumberFormat="1" applyFont="1" applyFill="1" applyBorder="1" applyAlignment="1" applyProtection="1">
      <alignment horizontal="left" vertical="center" wrapText="1"/>
      <protection locked="0"/>
    </xf>
    <xf numFmtId="0" fontId="91" fillId="24" borderId="41" xfId="0" applyFont="1" applyFill="1" applyBorder="1" applyAlignment="1" applyProtection="1">
      <alignment horizontal="right" vertical="center" wrapText="1"/>
      <protection hidden="1"/>
    </xf>
    <xf numFmtId="0" fontId="91" fillId="29" borderId="41" xfId="0" applyFont="1" applyFill="1" applyBorder="1" applyAlignment="1" applyProtection="1">
      <alignment horizontal="right" vertical="center" wrapText="1"/>
      <protection hidden="1"/>
    </xf>
    <xf numFmtId="0" fontId="0" fillId="36" borderId="0" xfId="0" applyFill="1" applyBorder="1"/>
    <xf numFmtId="0" fontId="0" fillId="25" borderId="0" xfId="0" applyFont="1" applyFill="1" applyProtection="1">
      <protection hidden="1"/>
    </xf>
    <xf numFmtId="0" fontId="95" fillId="25" borderId="10" xfId="0" applyFont="1" applyFill="1" applyBorder="1" applyProtection="1">
      <protection hidden="1"/>
    </xf>
    <xf numFmtId="2" fontId="96" fillId="31" borderId="10" xfId="0" applyNumberFormat="1" applyFont="1" applyFill="1" applyBorder="1" applyAlignment="1" applyProtection="1">
      <alignment horizontal="left" vertical="center" indent="1"/>
      <protection hidden="1"/>
    </xf>
    <xf numFmtId="3" fontId="96" fillId="29" borderId="10" xfId="0" applyNumberFormat="1" applyFont="1" applyFill="1" applyBorder="1" applyAlignment="1" applyProtection="1">
      <alignment horizontal="center" vertical="center"/>
      <protection locked="0" hidden="1"/>
    </xf>
    <xf numFmtId="0" fontId="95" fillId="27" borderId="10" xfId="0" applyFont="1" applyFill="1" applyBorder="1" applyProtection="1">
      <protection hidden="1"/>
    </xf>
    <xf numFmtId="1" fontId="96" fillId="24" borderId="10" xfId="0" applyNumberFormat="1" applyFont="1" applyFill="1" applyBorder="1" applyAlignment="1" applyProtection="1">
      <alignment horizontal="center" vertical="center" wrapText="1"/>
      <protection hidden="1"/>
    </xf>
    <xf numFmtId="2" fontId="96" fillId="31" borderId="10" xfId="51" applyNumberFormat="1" applyFont="1" applyFill="1" applyBorder="1" applyAlignment="1" applyProtection="1">
      <alignment vertical="center" wrapText="1"/>
      <protection hidden="1"/>
    </xf>
    <xf numFmtId="1" fontId="96" fillId="24" borderId="10" xfId="0" applyNumberFormat="1" applyFont="1" applyFill="1" applyBorder="1" applyAlignment="1" applyProtection="1">
      <alignment horizontal="center" vertical="center"/>
      <protection hidden="1"/>
    </xf>
    <xf numFmtId="2" fontId="96" fillId="37" borderId="10" xfId="51" applyNumberFormat="1" applyFont="1" applyFill="1" applyBorder="1" applyAlignment="1" applyProtection="1">
      <alignment vertical="center" wrapText="1"/>
      <protection hidden="1"/>
    </xf>
    <xf numFmtId="2" fontId="96" fillId="37" borderId="10" xfId="0" applyNumberFormat="1" applyFont="1" applyFill="1" applyBorder="1" applyAlignment="1" applyProtection="1">
      <alignment horizontal="left" vertical="center" indent="1"/>
      <protection hidden="1"/>
    </xf>
    <xf numFmtId="2" fontId="96" fillId="31" borderId="10" xfId="0" applyNumberFormat="1" applyFont="1" applyFill="1" applyBorder="1" applyAlignment="1" applyProtection="1">
      <alignment horizontal="left" vertical="center" wrapText="1" indent="1"/>
      <protection hidden="1"/>
    </xf>
    <xf numFmtId="2" fontId="96" fillId="37" borderId="10" xfId="52" applyNumberFormat="1" applyFont="1" applyFill="1" applyBorder="1" applyAlignment="1" applyProtection="1">
      <alignment vertical="center"/>
      <protection hidden="1"/>
    </xf>
    <xf numFmtId="2" fontId="96" fillId="37" borderId="10" xfId="0" applyNumberFormat="1" applyFont="1" applyFill="1" applyBorder="1" applyAlignment="1" applyProtection="1">
      <alignment horizontal="left" indent="1"/>
      <protection hidden="1"/>
    </xf>
    <xf numFmtId="2" fontId="96" fillId="31" borderId="10" xfId="52" applyNumberFormat="1" applyFont="1" applyFill="1" applyBorder="1" applyAlignment="1" applyProtection="1">
      <alignment vertical="center"/>
      <protection hidden="1"/>
    </xf>
    <xf numFmtId="170" fontId="96" fillId="29" borderId="10" xfId="0" applyNumberFormat="1" applyFont="1" applyFill="1" applyBorder="1" applyAlignment="1" applyProtection="1">
      <alignment horizontal="center" vertical="center"/>
      <protection locked="0" hidden="1"/>
    </xf>
    <xf numFmtId="0" fontId="96" fillId="24" borderId="10" xfId="0" applyNumberFormat="1" applyFont="1" applyFill="1" applyBorder="1" applyAlignment="1" applyProtection="1">
      <alignment horizontal="center" vertical="center"/>
      <protection hidden="1"/>
    </xf>
    <xf numFmtId="171" fontId="91" fillId="30" borderId="42" xfId="0" quotePrefix="1" applyNumberFormat="1" applyFont="1" applyFill="1" applyBorder="1" applyAlignment="1" applyProtection="1">
      <alignment horizontal="left" vertical="center" wrapText="1"/>
      <protection locked="0"/>
    </xf>
    <xf numFmtId="0" fontId="68" fillId="36" borderId="0" xfId="0" applyFont="1" applyFill="1" applyBorder="1"/>
    <xf numFmtId="0" fontId="99" fillId="26" borderId="0" xfId="0" applyFont="1" applyFill="1" applyBorder="1" applyAlignment="1" applyProtection="1">
      <alignment horizontal="center" vertical="top" wrapText="1"/>
    </xf>
    <xf numFmtId="0" fontId="53" fillId="26" borderId="0" xfId="0" applyFont="1" applyFill="1" applyBorder="1"/>
    <xf numFmtId="171" fontId="100" fillId="26" borderId="0" xfId="0" applyNumberFormat="1" applyFont="1" applyFill="1" applyBorder="1"/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</xf>
    <xf numFmtId="0" fontId="0" fillId="26" borderId="0" xfId="0" applyFill="1" applyBorder="1" applyAlignment="1" applyProtection="1">
      <alignment wrapText="1"/>
      <protection hidden="1"/>
    </xf>
    <xf numFmtId="170" fontId="96" fillId="29" borderId="10" xfId="51" applyNumberFormat="1" applyFont="1" applyFill="1" applyBorder="1" applyAlignment="1" applyProtection="1">
      <alignment horizontal="center" vertical="center" wrapText="1"/>
      <protection locked="0" hidden="1"/>
    </xf>
    <xf numFmtId="170" fontId="96" fillId="29" borderId="10" xfId="52" applyNumberFormat="1" applyFont="1" applyFill="1" applyBorder="1" applyAlignment="1" applyProtection="1">
      <alignment horizontal="center" vertical="center"/>
      <protection locked="0" hidden="1"/>
    </xf>
    <xf numFmtId="0" fontId="88" fillId="26" borderId="10" xfId="0" applyFont="1" applyFill="1" applyBorder="1" applyProtection="1">
      <protection locked="0" hidden="1"/>
    </xf>
    <xf numFmtId="0" fontId="80" fillId="26" borderId="10" xfId="1" applyNumberFormat="1" applyFont="1" applyFill="1" applyBorder="1" applyAlignment="1" applyProtection="1">
      <alignment vertical="center"/>
      <protection locked="0" hidden="1"/>
    </xf>
    <xf numFmtId="0" fontId="52" fillId="0" borderId="10" xfId="38" applyFont="1" applyBorder="1" applyAlignment="1" applyProtection="1">
      <alignment horizontal="center" vertical="center"/>
      <protection hidden="1"/>
    </xf>
    <xf numFmtId="0" fontId="61" fillId="0" borderId="10" xfId="38" applyFont="1" applyBorder="1" applyAlignment="1" applyProtection="1">
      <alignment horizontal="center" vertical="center" wrapText="1"/>
      <protection hidden="1"/>
    </xf>
    <xf numFmtId="0" fontId="0" fillId="26" borderId="0" xfId="0" applyFill="1" applyProtection="1">
      <protection hidden="1"/>
    </xf>
    <xf numFmtId="0" fontId="0" fillId="36" borderId="0" xfId="0" applyFill="1" applyProtection="1">
      <protection hidden="1"/>
    </xf>
    <xf numFmtId="0" fontId="0" fillId="0" borderId="0" xfId="0" applyProtection="1">
      <protection hidden="1"/>
    </xf>
    <xf numFmtId="0" fontId="0" fillId="26" borderId="0" xfId="0" applyFill="1" applyAlignment="1" applyProtection="1">
      <alignment vertical="center"/>
      <protection hidden="1"/>
    </xf>
    <xf numFmtId="0" fontId="61" fillId="0" borderId="20" xfId="38" applyFont="1" applyBorder="1" applyAlignment="1" applyProtection="1">
      <alignment horizontal="center" vertical="top"/>
      <protection hidden="1"/>
    </xf>
    <xf numFmtId="0" fontId="61" fillId="0" borderId="10" xfId="38" applyFont="1" applyBorder="1" applyAlignment="1" applyProtection="1">
      <alignment horizontal="center" vertical="center"/>
      <protection hidden="1"/>
    </xf>
    <xf numFmtId="0" fontId="61" fillId="0" borderId="10" xfId="38" applyFont="1" applyBorder="1" applyAlignment="1" applyProtection="1">
      <alignment horizontal="right" vertical="center"/>
      <protection hidden="1"/>
    </xf>
    <xf numFmtId="9" fontId="52" fillId="0" borderId="10" xfId="38" applyNumberFormat="1" applyFont="1" applyBorder="1" applyAlignment="1" applyProtection="1">
      <alignment horizontal="center" vertical="center"/>
      <protection hidden="1"/>
    </xf>
    <xf numFmtId="1" fontId="61" fillId="0" borderId="10" xfId="38" applyNumberFormat="1" applyFont="1" applyBorder="1" applyAlignment="1" applyProtection="1">
      <alignment horizontal="center" vertical="center" wrapText="1"/>
      <protection hidden="1"/>
    </xf>
    <xf numFmtId="0" fontId="25" fillId="0" borderId="0" xfId="38" applyFont="1" applyBorder="1" applyAlignment="1" applyProtection="1">
      <alignment horizontal="right" vertical="center"/>
      <protection hidden="1"/>
    </xf>
    <xf numFmtId="0" fontId="25" fillId="26" borderId="0" xfId="38" applyFont="1" applyFill="1" applyBorder="1" applyAlignment="1" applyProtection="1">
      <alignment horizontal="right" vertical="center"/>
      <protection hidden="1"/>
    </xf>
    <xf numFmtId="0" fontId="24" fillId="26" borderId="0" xfId="38" applyFont="1" applyFill="1" applyProtection="1">
      <protection hidden="1"/>
    </xf>
    <xf numFmtId="0" fontId="2" fillId="26" borderId="0" xfId="38" applyFont="1" applyFill="1" applyBorder="1" applyAlignment="1" applyProtection="1">
      <alignment horizontal="right" vertical="center"/>
      <protection hidden="1"/>
    </xf>
    <xf numFmtId="2" fontId="26" fillId="26" borderId="0" xfId="38" applyNumberFormat="1" applyFont="1" applyFill="1" applyBorder="1" applyAlignment="1" applyProtection="1">
      <alignment horizontal="right" vertical="center"/>
      <protection hidden="1"/>
    </xf>
    <xf numFmtId="0" fontId="37" fillId="0" borderId="0" xfId="38" applyFont="1" applyBorder="1" applyProtection="1">
      <protection hidden="1"/>
    </xf>
    <xf numFmtId="0" fontId="24" fillId="26" borderId="0" xfId="38" applyFont="1" applyFill="1" applyBorder="1" applyProtection="1">
      <protection hidden="1"/>
    </xf>
    <xf numFmtId="0" fontId="59" fillId="26" borderId="0" xfId="0" applyNumberFormat="1" applyFont="1" applyFill="1" applyBorder="1" applyAlignment="1" applyProtection="1">
      <alignment horizontal="center" vertical="top"/>
      <protection hidden="1"/>
    </xf>
    <xf numFmtId="0" fontId="23" fillId="26" borderId="0" xfId="38" applyFont="1" applyFill="1" applyBorder="1" applyAlignment="1" applyProtection="1">
      <alignment horizontal="right"/>
      <protection hidden="1"/>
    </xf>
    <xf numFmtId="0" fontId="24" fillId="26" borderId="0" xfId="38" applyFont="1" applyFill="1" applyBorder="1" applyAlignment="1" applyProtection="1">
      <alignment horizontal="right"/>
      <protection hidden="1"/>
    </xf>
    <xf numFmtId="0" fontId="52" fillId="0" borderId="12" xfId="38" applyFont="1" applyBorder="1" applyAlignment="1" applyProtection="1">
      <alignment horizontal="center" vertical="center"/>
      <protection hidden="1"/>
    </xf>
    <xf numFmtId="0" fontId="41" fillId="29" borderId="10" xfId="0" applyFont="1" applyFill="1" applyBorder="1" applyAlignment="1">
      <alignment horizontal="left"/>
    </xf>
    <xf numFmtId="0" fontId="48" fillId="29" borderId="10" xfId="0" applyFont="1" applyFill="1" applyBorder="1" applyAlignment="1">
      <alignment horizontal="left"/>
    </xf>
    <xf numFmtId="0" fontId="48" fillId="27" borderId="10" xfId="0" applyFont="1" applyFill="1" applyBorder="1" applyAlignment="1">
      <alignment horizontal="left"/>
    </xf>
    <xf numFmtId="0" fontId="49" fillId="26" borderId="10" xfId="0" applyFont="1" applyFill="1" applyBorder="1" applyAlignment="1">
      <alignment horizontal="center"/>
    </xf>
    <xf numFmtId="0" fontId="44" fillId="26" borderId="0" xfId="0" applyFont="1" applyFill="1" applyAlignment="1">
      <alignment vertical="top"/>
    </xf>
    <xf numFmtId="0" fontId="47" fillId="24" borderId="10" xfId="0" applyFont="1" applyFill="1" applyBorder="1" applyAlignment="1">
      <alignment horizontal="center" vertical="top" wrapText="1"/>
    </xf>
    <xf numFmtId="0" fontId="47" fillId="24" borderId="10" xfId="0" applyFont="1" applyFill="1" applyBorder="1" applyAlignment="1">
      <alignment horizontal="center" vertical="top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4" fillId="27" borderId="17" xfId="0" applyFont="1" applyFill="1" applyBorder="1" applyAlignment="1" applyProtection="1">
      <alignment horizontal="center" vertical="top" wrapText="1"/>
      <protection hidden="1"/>
    </xf>
    <xf numFmtId="0" fontId="54" fillId="27" borderId="28" xfId="0" applyFont="1" applyFill="1" applyBorder="1" applyAlignment="1" applyProtection="1">
      <alignment horizontal="center" vertical="top" wrapText="1"/>
      <protection hidden="1"/>
    </xf>
    <xf numFmtId="0" fontId="54" fillId="27" borderId="16" xfId="0" applyFont="1" applyFill="1" applyBorder="1" applyAlignment="1" applyProtection="1">
      <alignment horizontal="center" vertical="top" wrapText="1"/>
      <protection hidden="1"/>
    </xf>
    <xf numFmtId="0" fontId="42" fillId="28" borderId="42" xfId="0" applyFont="1" applyFill="1" applyBorder="1" applyAlignment="1" applyProtection="1">
      <alignment horizontal="center" vertical="center" wrapText="1"/>
      <protection hidden="1"/>
    </xf>
    <xf numFmtId="0" fontId="42" fillId="28" borderId="43" xfId="0" applyFont="1" applyFill="1" applyBorder="1" applyAlignment="1" applyProtection="1">
      <alignment horizontal="center" vertical="center" wrapText="1"/>
      <protection hidden="1"/>
    </xf>
    <xf numFmtId="0" fontId="94" fillId="38" borderId="42" xfId="0" applyFont="1" applyFill="1" applyBorder="1" applyAlignment="1" applyProtection="1">
      <alignment horizontal="center" vertical="center" wrapText="1"/>
      <protection hidden="1"/>
    </xf>
    <xf numFmtId="0" fontId="94" fillId="38" borderId="43" xfId="0" applyFont="1" applyFill="1" applyBorder="1" applyAlignment="1" applyProtection="1">
      <alignment horizontal="center" vertical="center" wrapText="1"/>
      <protection hidden="1"/>
    </xf>
    <xf numFmtId="0" fontId="94" fillId="38" borderId="44" xfId="0" applyFont="1" applyFill="1" applyBorder="1" applyAlignment="1" applyProtection="1">
      <alignment horizontal="center" vertical="center" wrapText="1"/>
      <protection hidden="1"/>
    </xf>
    <xf numFmtId="0" fontId="92" fillId="27" borderId="42" xfId="0" applyFont="1" applyFill="1" applyBorder="1" applyAlignment="1" applyProtection="1">
      <alignment horizontal="center" vertical="center" wrapText="1"/>
      <protection hidden="1"/>
    </xf>
    <xf numFmtId="0" fontId="92" fillId="27" borderId="43" xfId="0" applyFont="1" applyFill="1" applyBorder="1" applyAlignment="1" applyProtection="1">
      <alignment horizontal="center" vertical="center" wrapText="1"/>
      <protection hidden="1"/>
    </xf>
    <xf numFmtId="0" fontId="92" fillId="27" borderId="44" xfId="0" applyFont="1" applyFill="1" applyBorder="1" applyAlignment="1" applyProtection="1">
      <alignment horizontal="center" vertical="center" wrapText="1"/>
      <protection hidden="1"/>
    </xf>
    <xf numFmtId="0" fontId="91" fillId="24" borderId="42" xfId="0" applyFont="1" applyFill="1" applyBorder="1" applyAlignment="1" applyProtection="1">
      <alignment horizontal="left" vertical="center" wrapText="1"/>
      <protection locked="0" hidden="1"/>
    </xf>
    <xf numFmtId="0" fontId="91" fillId="24" borderId="43" xfId="0" applyFont="1" applyFill="1" applyBorder="1" applyAlignment="1" applyProtection="1">
      <alignment horizontal="left" vertical="center" wrapText="1"/>
      <protection locked="0" hidden="1"/>
    </xf>
    <xf numFmtId="0" fontId="71" fillId="26" borderId="0" xfId="1" applyNumberFormat="1" applyFont="1" applyFill="1" applyBorder="1" applyAlignment="1" applyProtection="1">
      <alignment horizontal="center" vertical="top"/>
      <protection hidden="1"/>
    </xf>
    <xf numFmtId="0" fontId="35" fillId="26" borderId="36" xfId="1" applyNumberFormat="1" applyFont="1" applyFill="1" applyBorder="1" applyAlignment="1" applyProtection="1">
      <alignment horizontal="center" vertical="center"/>
      <protection hidden="1"/>
    </xf>
    <xf numFmtId="1" fontId="34" fillId="26" borderId="36" xfId="1" applyNumberFormat="1" applyFont="1" applyFill="1" applyBorder="1" applyAlignment="1" applyProtection="1">
      <alignment horizontal="left" vertical="center"/>
      <protection hidden="1"/>
    </xf>
    <xf numFmtId="0" fontId="34" fillId="26" borderId="0" xfId="1" applyNumberFormat="1" applyFont="1" applyFill="1" applyBorder="1" applyAlignment="1" applyProtection="1">
      <alignment horizontal="left" vertical="center" indent="1"/>
      <protection hidden="1"/>
    </xf>
    <xf numFmtId="0" fontId="39" fillId="26" borderId="0" xfId="1" applyNumberFormat="1" applyFont="1" applyFill="1" applyBorder="1" applyAlignment="1" applyProtection="1">
      <alignment horizontal="center" vertical="top"/>
      <protection hidden="1"/>
    </xf>
    <xf numFmtId="0" fontId="40" fillId="26" borderId="0" xfId="1" applyNumberFormat="1" applyFont="1" applyFill="1" applyBorder="1" applyAlignment="1" applyProtection="1">
      <alignment horizontal="center" vertical="center"/>
      <protection hidden="1"/>
    </xf>
    <xf numFmtId="1" fontId="34" fillId="26" borderId="0" xfId="1" applyNumberFormat="1" applyFont="1" applyFill="1" applyBorder="1" applyAlignment="1" applyProtection="1">
      <alignment horizontal="left" vertical="center"/>
      <protection hidden="1"/>
    </xf>
    <xf numFmtId="0" fontId="35" fillId="26" borderId="0" xfId="1" applyNumberFormat="1" applyFont="1" applyFill="1" applyBorder="1" applyAlignment="1" applyProtection="1">
      <alignment horizontal="center" vertical="center"/>
      <protection hidden="1"/>
    </xf>
    <xf numFmtId="0" fontId="79" fillId="26" borderId="0" xfId="1" applyNumberFormat="1" applyFont="1" applyFill="1" applyBorder="1" applyAlignment="1" applyProtection="1">
      <alignment horizontal="left" vertical="center"/>
      <protection hidden="1"/>
    </xf>
    <xf numFmtId="0" fontId="34" fillId="26" borderId="36" xfId="1" applyNumberFormat="1" applyFont="1" applyFill="1" applyBorder="1" applyAlignment="1" applyProtection="1">
      <alignment horizontal="left" vertical="center"/>
      <protection hidden="1"/>
    </xf>
    <xf numFmtId="0" fontId="34" fillId="26" borderId="0" xfId="1" applyNumberFormat="1" applyFont="1" applyFill="1" applyBorder="1" applyAlignment="1" applyProtection="1">
      <alignment horizontal="left" vertical="center"/>
      <protection hidden="1"/>
    </xf>
    <xf numFmtId="0" fontId="35" fillId="26" borderId="36" xfId="1" applyNumberFormat="1" applyFont="1" applyFill="1" applyBorder="1" applyAlignment="1" applyProtection="1">
      <alignment horizontal="left" vertical="center" indent="1"/>
      <protection hidden="1"/>
    </xf>
    <xf numFmtId="0" fontId="97" fillId="24" borderId="10" xfId="0" applyFont="1" applyFill="1" applyBorder="1" applyAlignment="1" applyProtection="1">
      <alignment horizontal="center"/>
      <protection hidden="1"/>
    </xf>
    <xf numFmtId="0" fontId="98" fillId="27" borderId="10" xfId="0" applyFont="1" applyFill="1" applyBorder="1" applyAlignment="1" applyProtection="1">
      <alignment horizontal="center" vertical="center"/>
      <protection hidden="1"/>
    </xf>
    <xf numFmtId="0" fontId="52" fillId="0" borderId="10" xfId="38" applyFont="1" applyBorder="1" applyAlignment="1" applyProtection="1">
      <alignment horizontal="left" vertical="center"/>
      <protection hidden="1"/>
    </xf>
    <xf numFmtId="168" fontId="103" fillId="0" borderId="10" xfId="48" applyNumberFormat="1" applyFont="1" applyBorder="1" applyAlignment="1" applyProtection="1">
      <alignment horizontal="center" vertical="center"/>
      <protection hidden="1"/>
    </xf>
    <xf numFmtId="168" fontId="103" fillId="0" borderId="19" xfId="48" applyNumberFormat="1" applyFont="1" applyBorder="1" applyAlignment="1" applyProtection="1">
      <alignment horizontal="center" vertical="center"/>
      <protection hidden="1"/>
    </xf>
    <xf numFmtId="0" fontId="72" fillId="0" borderId="10" xfId="38" applyFont="1" applyBorder="1" applyAlignment="1" applyProtection="1">
      <alignment horizontal="right" vertical="center"/>
      <protection hidden="1"/>
    </xf>
    <xf numFmtId="0" fontId="93" fillId="26" borderId="29" xfId="38" applyFont="1" applyFill="1" applyBorder="1" applyAlignment="1" applyProtection="1">
      <alignment horizontal="center" vertical="center"/>
      <protection hidden="1"/>
    </xf>
    <xf numFmtId="0" fontId="93" fillId="26" borderId="30" xfId="38" applyFont="1" applyFill="1" applyBorder="1" applyAlignment="1" applyProtection="1">
      <alignment horizontal="center" vertical="center"/>
      <protection hidden="1"/>
    </xf>
    <xf numFmtId="0" fontId="75" fillId="34" borderId="30" xfId="38" applyFont="1" applyFill="1" applyBorder="1" applyAlignment="1" applyProtection="1">
      <alignment horizontal="center" vertical="center"/>
      <protection hidden="1"/>
    </xf>
    <xf numFmtId="0" fontId="75" fillId="34" borderId="31" xfId="38" applyFont="1" applyFill="1" applyBorder="1" applyAlignment="1" applyProtection="1">
      <alignment horizontal="center" vertical="center"/>
      <protection hidden="1"/>
    </xf>
    <xf numFmtId="0" fontId="75" fillId="34" borderId="0" xfId="38" applyFont="1" applyFill="1" applyBorder="1" applyAlignment="1" applyProtection="1">
      <alignment horizontal="center" vertical="center"/>
      <protection hidden="1"/>
    </xf>
    <xf numFmtId="0" fontId="75" fillId="34" borderId="32" xfId="38" applyFont="1" applyFill="1" applyBorder="1" applyAlignment="1" applyProtection="1">
      <alignment horizontal="center" vertical="center"/>
      <protection hidden="1"/>
    </xf>
    <xf numFmtId="0" fontId="65" fillId="26" borderId="53" xfId="38" applyFont="1" applyFill="1" applyBorder="1" applyAlignment="1" applyProtection="1">
      <alignment horizontal="right" vertical="center"/>
      <protection hidden="1"/>
    </xf>
    <xf numFmtId="0" fontId="65" fillId="26" borderId="0" xfId="38" applyFont="1" applyFill="1" applyBorder="1" applyAlignment="1" applyProtection="1">
      <alignment horizontal="right" vertical="center"/>
      <protection hidden="1"/>
    </xf>
    <xf numFmtId="0" fontId="69" fillId="0" borderId="10" xfId="39" applyFont="1" applyFill="1" applyBorder="1" applyAlignment="1" applyProtection="1">
      <alignment horizontal="left" vertical="center"/>
      <protection hidden="1"/>
    </xf>
    <xf numFmtId="0" fontId="73" fillId="0" borderId="10" xfId="38" applyFont="1" applyFill="1" applyBorder="1" applyAlignment="1" applyProtection="1">
      <alignment horizontal="left" vertical="center"/>
      <protection hidden="1"/>
    </xf>
    <xf numFmtId="0" fontId="38" fillId="0" borderId="10" xfId="38" applyFont="1" applyFill="1" applyBorder="1" applyAlignment="1" applyProtection="1">
      <alignment horizontal="center" vertical="center"/>
      <protection hidden="1"/>
    </xf>
    <xf numFmtId="0" fontId="38" fillId="0" borderId="19" xfId="38" applyFont="1" applyFill="1" applyBorder="1" applyAlignment="1" applyProtection="1">
      <alignment horizontal="center" vertical="center"/>
      <protection hidden="1"/>
    </xf>
    <xf numFmtId="0" fontId="61" fillId="0" borderId="20" xfId="38" applyFont="1" applyBorder="1" applyAlignment="1" applyProtection="1">
      <alignment horizontal="center" vertical="top"/>
      <protection hidden="1"/>
    </xf>
    <xf numFmtId="2" fontId="52" fillId="0" borderId="12" xfId="38" applyNumberFormat="1" applyFont="1" applyBorder="1" applyAlignment="1" applyProtection="1">
      <alignment horizontal="center" vertical="center"/>
      <protection hidden="1"/>
    </xf>
    <xf numFmtId="2" fontId="52" fillId="0" borderId="13" xfId="38" applyNumberFormat="1" applyFont="1" applyBorder="1" applyAlignment="1" applyProtection="1">
      <alignment horizontal="center" vertical="center"/>
      <protection hidden="1"/>
    </xf>
    <xf numFmtId="2" fontId="52" fillId="0" borderId="14" xfId="38" applyNumberFormat="1" applyFont="1" applyBorder="1" applyAlignment="1" applyProtection="1">
      <alignment horizontal="center" vertical="center"/>
      <protection hidden="1"/>
    </xf>
    <xf numFmtId="0" fontId="103" fillId="0" borderId="10" xfId="38" applyFont="1" applyBorder="1" applyAlignment="1" applyProtection="1">
      <alignment horizontal="center" vertical="center"/>
      <protection hidden="1"/>
    </xf>
    <xf numFmtId="0" fontId="103" fillId="0" borderId="19" xfId="0" applyFont="1" applyBorder="1" applyAlignment="1" applyProtection="1">
      <alignment vertical="center"/>
      <protection hidden="1"/>
    </xf>
    <xf numFmtId="0" fontId="103" fillId="0" borderId="10" xfId="0" applyFont="1" applyBorder="1" applyAlignment="1" applyProtection="1">
      <alignment vertical="center"/>
      <protection hidden="1"/>
    </xf>
    <xf numFmtId="2" fontId="52" fillId="0" borderId="10" xfId="38" applyNumberFormat="1" applyFont="1" applyBorder="1" applyAlignment="1" applyProtection="1">
      <alignment horizontal="center" vertical="center"/>
      <protection hidden="1"/>
    </xf>
    <xf numFmtId="0" fontId="52" fillId="0" borderId="10" xfId="38" applyFont="1" applyBorder="1" applyAlignment="1" applyProtection="1">
      <alignment horizontal="center" vertical="center"/>
      <protection hidden="1"/>
    </xf>
    <xf numFmtId="0" fontId="73" fillId="0" borderId="10" xfId="38" applyFont="1" applyBorder="1" applyAlignment="1" applyProtection="1">
      <alignment horizontal="left" vertical="center"/>
      <protection hidden="1"/>
    </xf>
    <xf numFmtId="0" fontId="103" fillId="0" borderId="19" xfId="38" applyFont="1" applyBorder="1" applyAlignment="1" applyProtection="1">
      <alignment horizontal="center" vertical="center"/>
      <protection hidden="1"/>
    </xf>
    <xf numFmtId="0" fontId="52" fillId="0" borderId="10" xfId="38" applyFont="1" applyFill="1" applyBorder="1" applyAlignment="1" applyProtection="1">
      <alignment vertical="center"/>
      <protection hidden="1"/>
    </xf>
    <xf numFmtId="164" fontId="52" fillId="0" borderId="10" xfId="48" applyNumberFormat="1" applyFont="1" applyBorder="1" applyAlignment="1" applyProtection="1">
      <alignment horizontal="left" vertical="center"/>
      <protection hidden="1"/>
    </xf>
    <xf numFmtId="0" fontId="52" fillId="0" borderId="10" xfId="38" applyFont="1" applyBorder="1" applyAlignment="1" applyProtection="1">
      <alignment vertical="center"/>
      <protection hidden="1"/>
    </xf>
    <xf numFmtId="0" fontId="72" fillId="0" borderId="10" xfId="38" applyFont="1" applyBorder="1" applyAlignment="1" applyProtection="1">
      <alignment horizontal="left" vertical="center"/>
      <protection hidden="1"/>
    </xf>
    <xf numFmtId="0" fontId="52" fillId="0" borderId="10" xfId="38" applyFont="1" applyBorder="1" applyAlignment="1" applyProtection="1">
      <alignment vertical="center" wrapText="1"/>
      <protection hidden="1"/>
    </xf>
    <xf numFmtId="168" fontId="26" fillId="0" borderId="10" xfId="48" applyNumberFormat="1" applyFont="1" applyBorder="1" applyAlignment="1" applyProtection="1">
      <alignment horizontal="center" vertical="center"/>
      <protection hidden="1"/>
    </xf>
    <xf numFmtId="168" fontId="26" fillId="0" borderId="19" xfId="48" applyNumberFormat="1" applyFont="1" applyBorder="1" applyAlignment="1" applyProtection="1">
      <alignment horizontal="center" vertical="center"/>
      <protection hidden="1"/>
    </xf>
    <xf numFmtId="0" fontId="72" fillId="0" borderId="19" xfId="38" applyFont="1" applyBorder="1" applyAlignment="1" applyProtection="1">
      <alignment horizontal="left" vertical="center"/>
      <protection hidden="1"/>
    </xf>
    <xf numFmtId="0" fontId="52" fillId="0" borderId="12" xfId="38" applyFont="1" applyBorder="1" applyAlignment="1" applyProtection="1">
      <alignment horizontal="left" vertical="center"/>
      <protection hidden="1"/>
    </xf>
    <xf numFmtId="0" fontId="52" fillId="0" borderId="13" xfId="38" applyFont="1" applyBorder="1" applyAlignment="1" applyProtection="1">
      <alignment horizontal="left" vertical="center"/>
      <protection hidden="1"/>
    </xf>
    <xf numFmtId="0" fontId="52" fillId="0" borderId="24" xfId="38" applyFont="1" applyBorder="1" applyAlignment="1" applyProtection="1">
      <alignment horizontal="left" vertical="center"/>
      <protection hidden="1"/>
    </xf>
    <xf numFmtId="164" fontId="52" fillId="0" borderId="10" xfId="48" applyNumberFormat="1" applyFont="1" applyBorder="1" applyAlignment="1" applyProtection="1">
      <alignment horizontal="center" vertical="center"/>
      <protection hidden="1"/>
    </xf>
    <xf numFmtId="0" fontId="52" fillId="0" borderId="10" xfId="38" applyFont="1" applyFill="1" applyBorder="1" applyAlignment="1" applyProtection="1">
      <alignment horizontal="left" vertical="center" wrapText="1"/>
      <protection hidden="1"/>
    </xf>
    <xf numFmtId="0" fontId="52" fillId="0" borderId="10" xfId="38" applyFont="1" applyFill="1" applyBorder="1" applyAlignment="1" applyProtection="1">
      <alignment horizontal="left" vertical="center"/>
      <protection hidden="1"/>
    </xf>
    <xf numFmtId="0" fontId="73" fillId="0" borderId="10" xfId="38" applyFont="1" applyFill="1" applyBorder="1" applyAlignment="1" applyProtection="1">
      <alignment horizontal="right" vertical="center"/>
      <protection hidden="1"/>
    </xf>
    <xf numFmtId="164" fontId="73" fillId="0" borderId="10" xfId="48" applyNumberFormat="1" applyFont="1" applyBorder="1" applyAlignment="1" applyProtection="1">
      <alignment horizontal="left" vertical="center"/>
      <protection hidden="1"/>
    </xf>
    <xf numFmtId="0" fontId="52" fillId="0" borderId="19" xfId="38" applyFont="1" applyBorder="1" applyAlignment="1" applyProtection="1">
      <alignment horizontal="center" vertical="center"/>
      <protection hidden="1"/>
    </xf>
    <xf numFmtId="0" fontId="52" fillId="0" borderId="12" xfId="38" applyFont="1" applyFill="1" applyBorder="1" applyAlignment="1" applyProtection="1">
      <alignment vertical="center"/>
      <protection hidden="1"/>
    </xf>
    <xf numFmtId="0" fontId="52" fillId="0" borderId="13" xfId="38" applyFont="1" applyFill="1" applyBorder="1" applyAlignment="1" applyProtection="1">
      <alignment vertical="center"/>
      <protection hidden="1"/>
    </xf>
    <xf numFmtId="0" fontId="52" fillId="0" borderId="14" xfId="38" applyFont="1" applyFill="1" applyBorder="1" applyAlignment="1" applyProtection="1">
      <alignment vertical="center"/>
      <protection hidden="1"/>
    </xf>
    <xf numFmtId="0" fontId="73" fillId="0" borderId="10" xfId="38" applyFont="1" applyBorder="1" applyAlignment="1" applyProtection="1">
      <alignment horizontal="center" vertical="center"/>
      <protection hidden="1"/>
    </xf>
    <xf numFmtId="0" fontId="61" fillId="0" borderId="10" xfId="38" applyFont="1" applyBorder="1" applyAlignment="1" applyProtection="1">
      <alignment horizontal="center" vertical="center"/>
      <protection hidden="1"/>
    </xf>
    <xf numFmtId="0" fontId="61" fillId="0" borderId="19" xfId="38" applyFont="1" applyBorder="1" applyAlignment="1" applyProtection="1">
      <alignment horizontal="center" vertical="center"/>
      <protection hidden="1"/>
    </xf>
    <xf numFmtId="0" fontId="38" fillId="0" borderId="10" xfId="38" applyFont="1" applyBorder="1" applyAlignment="1" applyProtection="1">
      <alignment horizontal="left" vertical="center"/>
      <protection hidden="1"/>
    </xf>
    <xf numFmtId="9" fontId="52" fillId="0" borderId="10" xfId="38" applyNumberFormat="1" applyFont="1" applyBorder="1" applyAlignment="1" applyProtection="1">
      <alignment horizontal="center" vertical="center"/>
      <protection hidden="1"/>
    </xf>
    <xf numFmtId="2" fontId="72" fillId="0" borderId="10" xfId="0" applyNumberFormat="1" applyFont="1" applyBorder="1" applyAlignment="1" applyProtection="1">
      <alignment vertical="center"/>
      <protection hidden="1"/>
    </xf>
    <xf numFmtId="2" fontId="38" fillId="0" borderId="10" xfId="0" applyNumberFormat="1" applyFont="1" applyBorder="1" applyAlignment="1" applyProtection="1">
      <alignment horizontal="center" vertical="center"/>
      <protection hidden="1"/>
    </xf>
    <xf numFmtId="2" fontId="38" fillId="0" borderId="10" xfId="0" applyNumberFormat="1" applyFont="1" applyBorder="1" applyAlignment="1" applyProtection="1">
      <alignment vertical="center"/>
      <protection hidden="1"/>
    </xf>
    <xf numFmtId="0" fontId="61" fillId="0" borderId="10" xfId="38" applyFont="1" applyBorder="1" applyAlignment="1" applyProtection="1">
      <alignment horizontal="center" vertical="center" wrapText="1"/>
      <protection hidden="1"/>
    </xf>
    <xf numFmtId="168" fontId="61" fillId="0" borderId="10" xfId="48" applyNumberFormat="1" applyFont="1" applyBorder="1" applyAlignment="1" applyProtection="1">
      <alignment horizontal="left" vertical="center" wrapText="1"/>
      <protection hidden="1"/>
    </xf>
    <xf numFmtId="168" fontId="61" fillId="0" borderId="19" xfId="48" applyNumberFormat="1" applyFont="1" applyBorder="1" applyAlignment="1" applyProtection="1">
      <alignment horizontal="left" vertical="center" wrapText="1"/>
      <protection hidden="1"/>
    </xf>
    <xf numFmtId="0" fontId="61" fillId="0" borderId="25" xfId="38" applyFont="1" applyBorder="1" applyAlignment="1" applyProtection="1">
      <alignment horizontal="right" vertical="center"/>
      <protection hidden="1"/>
    </xf>
    <xf numFmtId="0" fontId="52" fillId="0" borderId="26" xfId="0" applyFont="1" applyBorder="1" applyProtection="1">
      <protection hidden="1"/>
    </xf>
    <xf numFmtId="168" fontId="61" fillId="0" borderId="26" xfId="48" applyNumberFormat="1" applyFont="1" applyBorder="1" applyAlignment="1" applyProtection="1">
      <alignment horizontal="center" vertical="center" wrapText="1"/>
      <protection hidden="1"/>
    </xf>
    <xf numFmtId="168" fontId="61" fillId="0" borderId="27" xfId="48" applyNumberFormat="1" applyFont="1" applyBorder="1" applyAlignment="1" applyProtection="1">
      <alignment horizontal="center" vertical="center" wrapText="1"/>
      <protection hidden="1"/>
    </xf>
    <xf numFmtId="0" fontId="73" fillId="0" borderId="10" xfId="38" applyFont="1" applyBorder="1" applyAlignment="1" applyProtection="1">
      <alignment horizontal="center" vertical="center" wrapText="1"/>
      <protection hidden="1"/>
    </xf>
    <xf numFmtId="0" fontId="61" fillId="0" borderId="48" xfId="38" applyFont="1" applyBorder="1" applyAlignment="1" applyProtection="1">
      <alignment horizontal="center" vertical="center" wrapText="1"/>
      <protection hidden="1"/>
    </xf>
    <xf numFmtId="0" fontId="61" fillId="0" borderId="50" xfId="38" applyFont="1" applyBorder="1" applyAlignment="1" applyProtection="1">
      <alignment horizontal="center" vertical="center" wrapText="1"/>
      <protection hidden="1"/>
    </xf>
    <xf numFmtId="0" fontId="61" fillId="0" borderId="19" xfId="38" applyFont="1" applyBorder="1" applyAlignment="1" applyProtection="1">
      <alignment horizontal="center" vertical="center" wrapText="1"/>
      <protection hidden="1"/>
    </xf>
    <xf numFmtId="0" fontId="61" fillId="0" borderId="21" xfId="38" applyFont="1" applyBorder="1" applyAlignment="1" applyProtection="1">
      <alignment horizontal="center" vertical="top"/>
      <protection hidden="1"/>
    </xf>
    <xf numFmtId="0" fontId="61" fillId="0" borderId="22" xfId="38" applyFont="1" applyBorder="1" applyAlignment="1" applyProtection="1">
      <alignment horizontal="center" vertical="top"/>
      <protection hidden="1"/>
    </xf>
    <xf numFmtId="0" fontId="61" fillId="0" borderId="23" xfId="38" applyFont="1" applyBorder="1" applyAlignment="1" applyProtection="1">
      <alignment horizontal="center" vertical="top"/>
      <protection hidden="1"/>
    </xf>
    <xf numFmtId="0" fontId="104" fillId="0" borderId="17" xfId="38" applyFont="1" applyBorder="1" applyAlignment="1" applyProtection="1">
      <alignment horizontal="center" vertical="center"/>
      <protection hidden="1"/>
    </xf>
    <xf numFmtId="0" fontId="105" fillId="0" borderId="35" xfId="0" applyFont="1" applyBorder="1" applyAlignment="1" applyProtection="1">
      <alignment vertical="center"/>
      <protection hidden="1"/>
    </xf>
    <xf numFmtId="0" fontId="105" fillId="0" borderId="28" xfId="0" applyFont="1" applyBorder="1" applyAlignment="1" applyProtection="1">
      <alignment vertical="center"/>
      <protection hidden="1"/>
    </xf>
    <xf numFmtId="0" fontId="105" fillId="0" borderId="32" xfId="0" applyFont="1" applyBorder="1" applyAlignment="1" applyProtection="1">
      <alignment vertical="center"/>
      <protection hidden="1"/>
    </xf>
    <xf numFmtId="0" fontId="105" fillId="0" borderId="16" xfId="0" applyFont="1" applyBorder="1" applyAlignment="1" applyProtection="1">
      <alignment vertical="center"/>
      <protection hidden="1"/>
    </xf>
    <xf numFmtId="0" fontId="105" fillId="0" borderId="33" xfId="0" applyFont="1" applyBorder="1" applyAlignment="1" applyProtection="1">
      <alignment vertical="center"/>
      <protection hidden="1"/>
    </xf>
    <xf numFmtId="0" fontId="72" fillId="0" borderId="12" xfId="38" applyFont="1" applyBorder="1" applyAlignment="1" applyProtection="1">
      <alignment horizontal="right" vertical="center"/>
      <protection hidden="1"/>
    </xf>
    <xf numFmtId="0" fontId="72" fillId="0" borderId="13" xfId="38" applyFont="1" applyBorder="1" applyAlignment="1" applyProtection="1">
      <alignment horizontal="right" vertical="center"/>
      <protection hidden="1"/>
    </xf>
    <xf numFmtId="0" fontId="72" fillId="0" borderId="14" xfId="38" applyFont="1" applyBorder="1" applyAlignment="1" applyProtection="1">
      <alignment horizontal="right" vertical="center"/>
      <protection hidden="1"/>
    </xf>
    <xf numFmtId="168" fontId="103" fillId="0" borderId="12" xfId="48" applyNumberFormat="1" applyFont="1" applyBorder="1" applyAlignment="1" applyProtection="1">
      <alignment horizontal="left" vertical="center"/>
      <protection hidden="1"/>
    </xf>
    <xf numFmtId="168" fontId="103" fillId="0" borderId="24" xfId="48" applyNumberFormat="1" applyFont="1" applyBorder="1" applyAlignment="1" applyProtection="1">
      <alignment horizontal="left" vertical="center"/>
      <protection hidden="1"/>
    </xf>
    <xf numFmtId="0" fontId="52" fillId="0" borderId="15" xfId="38" applyFont="1" applyBorder="1" applyAlignment="1" applyProtection="1">
      <alignment horizontal="left" vertical="center"/>
      <protection hidden="1"/>
    </xf>
    <xf numFmtId="168" fontId="103" fillId="0" borderId="16" xfId="48" applyNumberFormat="1" applyFont="1" applyBorder="1" applyAlignment="1" applyProtection="1">
      <alignment horizontal="left" vertical="center"/>
      <protection hidden="1"/>
    </xf>
    <xf numFmtId="168" fontId="103" fillId="0" borderId="33" xfId="48" applyNumberFormat="1" applyFont="1" applyBorder="1" applyAlignment="1" applyProtection="1">
      <alignment horizontal="left" vertical="center"/>
      <protection hidden="1"/>
    </xf>
    <xf numFmtId="0" fontId="75" fillId="34" borderId="11" xfId="38" applyFont="1" applyFill="1" applyBorder="1" applyAlignment="1" applyProtection="1">
      <alignment horizontal="center" vertical="center"/>
      <protection hidden="1"/>
    </xf>
    <xf numFmtId="0" fontId="75" fillId="34" borderId="33" xfId="38" applyFont="1" applyFill="1" applyBorder="1" applyAlignment="1" applyProtection="1">
      <alignment horizontal="center" vertical="center"/>
      <protection hidden="1"/>
    </xf>
    <xf numFmtId="0" fontId="101" fillId="26" borderId="53" xfId="38" applyFont="1" applyFill="1" applyBorder="1" applyAlignment="1" applyProtection="1">
      <alignment horizontal="right" vertical="center"/>
      <protection hidden="1"/>
    </xf>
    <xf numFmtId="0" fontId="101" fillId="26" borderId="0" xfId="38" applyFont="1" applyFill="1" applyBorder="1" applyAlignment="1" applyProtection="1">
      <alignment horizontal="right" vertical="center"/>
      <protection hidden="1"/>
    </xf>
    <xf numFmtId="0" fontId="69" fillId="0" borderId="13" xfId="39" applyFont="1" applyFill="1" applyBorder="1" applyAlignment="1" applyProtection="1">
      <alignment horizontal="left" vertical="center"/>
      <protection hidden="1"/>
    </xf>
    <xf numFmtId="0" fontId="38" fillId="0" borderId="12" xfId="38" applyFont="1" applyFill="1" applyBorder="1" applyAlignment="1" applyProtection="1">
      <alignment horizontal="left" vertical="center"/>
      <protection hidden="1"/>
    </xf>
    <xf numFmtId="0" fontId="38" fillId="0" borderId="24" xfId="38" applyFont="1" applyFill="1" applyBorder="1" applyAlignment="1" applyProtection="1">
      <alignment horizontal="left" vertical="center"/>
      <protection hidden="1"/>
    </xf>
    <xf numFmtId="0" fontId="104" fillId="0" borderId="10" xfId="38" applyFont="1" applyBorder="1" applyAlignment="1" applyProtection="1">
      <alignment horizontal="center" vertical="center"/>
      <protection hidden="1"/>
    </xf>
    <xf numFmtId="0" fontId="104" fillId="0" borderId="19" xfId="38" applyFont="1" applyBorder="1" applyAlignment="1" applyProtection="1">
      <alignment horizontal="center" vertical="center"/>
      <protection hidden="1"/>
    </xf>
    <xf numFmtId="0" fontId="52" fillId="0" borderId="46" xfId="38" applyFont="1" applyBorder="1" applyAlignment="1" applyProtection="1">
      <alignment horizontal="center" vertical="center"/>
      <protection hidden="1"/>
    </xf>
    <xf numFmtId="0" fontId="52" fillId="0" borderId="47" xfId="38" applyFont="1" applyBorder="1" applyAlignment="1" applyProtection="1">
      <alignment horizontal="center" vertical="center"/>
      <protection hidden="1"/>
    </xf>
    <xf numFmtId="0" fontId="52" fillId="0" borderId="51" xfId="38" applyFont="1" applyBorder="1" applyAlignment="1" applyProtection="1">
      <alignment horizontal="center" vertical="center"/>
      <protection hidden="1"/>
    </xf>
    <xf numFmtId="0" fontId="52" fillId="0" borderId="52" xfId="38" applyFont="1" applyBorder="1" applyAlignment="1" applyProtection="1">
      <alignment horizontal="center" vertical="center"/>
      <protection hidden="1"/>
    </xf>
    <xf numFmtId="0" fontId="52" fillId="0" borderId="12" xfId="38" applyFont="1" applyBorder="1" applyAlignment="1" applyProtection="1">
      <alignment horizontal="center" vertical="center"/>
      <protection hidden="1"/>
    </xf>
    <xf numFmtId="0" fontId="52" fillId="0" borderId="13" xfId="38" applyFont="1" applyBorder="1" applyAlignment="1" applyProtection="1">
      <alignment horizontal="center" vertical="center"/>
      <protection hidden="1"/>
    </xf>
    <xf numFmtId="0" fontId="52" fillId="0" borderId="14" xfId="38" applyFont="1" applyBorder="1" applyAlignment="1" applyProtection="1">
      <alignment horizontal="center" vertical="center"/>
      <protection hidden="1"/>
    </xf>
    <xf numFmtId="0" fontId="52" fillId="0" borderId="48" xfId="38" applyFont="1" applyBorder="1" applyAlignment="1" applyProtection="1">
      <alignment horizontal="center" vertical="center"/>
      <protection hidden="1"/>
    </xf>
    <xf numFmtId="0" fontId="52" fillId="0" borderId="49" xfId="38" applyFont="1" applyBorder="1" applyAlignment="1" applyProtection="1">
      <alignment horizontal="center" vertical="center"/>
      <protection hidden="1"/>
    </xf>
    <xf numFmtId="0" fontId="52" fillId="0" borderId="50" xfId="38" applyFont="1" applyBorder="1" applyAlignment="1" applyProtection="1">
      <alignment horizontal="center" vertical="center"/>
      <protection hidden="1"/>
    </xf>
    <xf numFmtId="0" fontId="52" fillId="0" borderId="54" xfId="38" applyFont="1" applyBorder="1" applyAlignment="1" applyProtection="1">
      <alignment horizontal="center" vertical="center"/>
      <protection hidden="1"/>
    </xf>
    <xf numFmtId="168" fontId="52" fillId="0" borderId="12" xfId="48" applyNumberFormat="1" applyFont="1" applyBorder="1" applyAlignment="1" applyProtection="1">
      <alignment horizontal="left" vertical="center"/>
      <protection hidden="1"/>
    </xf>
    <xf numFmtId="168" fontId="52" fillId="0" borderId="24" xfId="48" applyNumberFormat="1" applyFont="1" applyBorder="1" applyAlignment="1" applyProtection="1">
      <alignment horizontal="left" vertical="center"/>
      <protection hidden="1"/>
    </xf>
    <xf numFmtId="0" fontId="64" fillId="0" borderId="12" xfId="38" applyFont="1" applyBorder="1" applyAlignment="1" applyProtection="1">
      <alignment horizontal="left" vertical="center" wrapText="1"/>
      <protection hidden="1"/>
    </xf>
    <xf numFmtId="0" fontId="64" fillId="0" borderId="13" xfId="38" applyFont="1" applyBorder="1" applyAlignment="1" applyProtection="1">
      <alignment horizontal="left" vertical="center" wrapText="1"/>
      <protection hidden="1"/>
    </xf>
    <xf numFmtId="0" fontId="64" fillId="0" borderId="14" xfId="38" applyFont="1" applyBorder="1" applyAlignment="1" applyProtection="1">
      <alignment horizontal="left" vertical="center" wrapText="1"/>
      <protection hidden="1"/>
    </xf>
    <xf numFmtId="168" fontId="72" fillId="0" borderId="12" xfId="48" applyNumberFormat="1" applyFont="1" applyBorder="1" applyAlignment="1" applyProtection="1">
      <alignment horizontal="left" vertical="center"/>
      <protection hidden="1"/>
    </xf>
    <xf numFmtId="168" fontId="72" fillId="0" borderId="24" xfId="48" applyNumberFormat="1" applyFont="1" applyBorder="1" applyAlignment="1" applyProtection="1">
      <alignment horizontal="left" vertical="center"/>
      <protection hidden="1"/>
    </xf>
    <xf numFmtId="0" fontId="64" fillId="0" borderId="12" xfId="38" applyFont="1" applyBorder="1" applyAlignment="1" applyProtection="1">
      <alignment horizontal="left" vertical="center"/>
      <protection hidden="1"/>
    </xf>
    <xf numFmtId="0" fontId="64" fillId="0" borderId="13" xfId="38" applyFont="1" applyBorder="1" applyAlignment="1" applyProtection="1">
      <alignment horizontal="left" vertical="center"/>
      <protection hidden="1"/>
    </xf>
    <xf numFmtId="0" fontId="64" fillId="0" borderId="14" xfId="38" applyFont="1" applyBorder="1" applyAlignment="1" applyProtection="1">
      <alignment horizontal="left" vertical="center"/>
      <protection hidden="1"/>
    </xf>
    <xf numFmtId="0" fontId="52" fillId="0" borderId="12" xfId="38" applyFont="1" applyBorder="1" applyAlignment="1" applyProtection="1">
      <alignment vertical="center"/>
      <protection hidden="1"/>
    </xf>
    <xf numFmtId="0" fontId="52" fillId="0" borderId="13" xfId="38" applyFont="1" applyBorder="1" applyAlignment="1" applyProtection="1">
      <alignment vertical="center"/>
      <protection hidden="1"/>
    </xf>
    <xf numFmtId="0" fontId="52" fillId="0" borderId="14" xfId="38" applyFont="1" applyBorder="1" applyAlignment="1" applyProtection="1">
      <alignment vertical="center"/>
      <protection hidden="1"/>
    </xf>
    <xf numFmtId="0" fontId="73" fillId="0" borderId="45" xfId="38" applyFont="1" applyBorder="1" applyAlignment="1" applyProtection="1">
      <alignment horizontal="center" vertical="center"/>
      <protection hidden="1"/>
    </xf>
    <xf numFmtId="0" fontId="63" fillId="0" borderId="12" xfId="38" applyFont="1" applyBorder="1" applyAlignment="1" applyProtection="1">
      <alignment horizontal="center" vertical="center"/>
      <protection hidden="1"/>
    </xf>
    <xf numFmtId="0" fontId="63" fillId="0" borderId="24" xfId="38" applyFont="1" applyBorder="1" applyAlignment="1" applyProtection="1">
      <alignment horizontal="center" vertical="center"/>
      <protection hidden="1"/>
    </xf>
    <xf numFmtId="168" fontId="74" fillId="0" borderId="12" xfId="48" applyNumberFormat="1" applyFont="1" applyBorder="1" applyAlignment="1" applyProtection="1">
      <alignment horizontal="left" vertical="center"/>
      <protection hidden="1"/>
    </xf>
    <xf numFmtId="168" fontId="74" fillId="0" borderId="24" xfId="48" applyNumberFormat="1" applyFont="1" applyBorder="1" applyAlignment="1" applyProtection="1">
      <alignment horizontal="left" vertical="center"/>
      <protection hidden="1"/>
    </xf>
    <xf numFmtId="3" fontId="52" fillId="0" borderId="12" xfId="38" applyNumberFormat="1" applyFont="1" applyBorder="1" applyAlignment="1" applyProtection="1">
      <alignment horizontal="center" vertical="center"/>
      <protection hidden="1"/>
    </xf>
    <xf numFmtId="3" fontId="52" fillId="0" borderId="13" xfId="38" applyNumberFormat="1" applyFont="1" applyBorder="1" applyAlignment="1" applyProtection="1">
      <alignment horizontal="center" vertical="center"/>
      <protection hidden="1"/>
    </xf>
    <xf numFmtId="3" fontId="52" fillId="0" borderId="14" xfId="38" applyNumberFormat="1" applyFont="1" applyBorder="1" applyAlignment="1" applyProtection="1">
      <alignment horizontal="center" vertical="center"/>
      <protection hidden="1"/>
    </xf>
    <xf numFmtId="9" fontId="52" fillId="0" borderId="17" xfId="38" applyNumberFormat="1" applyFont="1" applyBorder="1" applyAlignment="1" applyProtection="1">
      <alignment horizontal="center" vertical="center"/>
      <protection hidden="1"/>
    </xf>
    <xf numFmtId="9" fontId="52" fillId="0" borderId="18" xfId="38" applyNumberFormat="1" applyFont="1" applyBorder="1" applyAlignment="1" applyProtection="1">
      <alignment horizontal="center" vertical="center"/>
      <protection hidden="1"/>
    </xf>
    <xf numFmtId="2" fontId="38" fillId="0" borderId="12" xfId="0" applyNumberFormat="1" applyFont="1" applyBorder="1" applyAlignment="1" applyProtection="1">
      <alignment vertical="center"/>
      <protection hidden="1"/>
    </xf>
    <xf numFmtId="2" fontId="38" fillId="0" borderId="13" xfId="0" applyNumberFormat="1" applyFont="1" applyBorder="1" applyAlignment="1" applyProtection="1">
      <alignment vertical="center"/>
      <protection hidden="1"/>
    </xf>
    <xf numFmtId="2" fontId="38" fillId="0" borderId="14" xfId="0" applyNumberFormat="1" applyFont="1" applyBorder="1" applyAlignment="1" applyProtection="1">
      <alignment vertical="center"/>
      <protection hidden="1"/>
    </xf>
    <xf numFmtId="168" fontId="103" fillId="0" borderId="12" xfId="38" applyNumberFormat="1" applyFont="1" applyBorder="1" applyAlignment="1" applyProtection="1">
      <alignment horizontal="center" vertical="center"/>
      <protection hidden="1"/>
    </xf>
    <xf numFmtId="168" fontId="103" fillId="0" borderId="24" xfId="38" applyNumberFormat="1" applyFont="1" applyBorder="1" applyAlignment="1" applyProtection="1">
      <alignment horizontal="center" vertical="center"/>
      <protection hidden="1"/>
    </xf>
    <xf numFmtId="168" fontId="103" fillId="0" borderId="12" xfId="48" applyNumberFormat="1" applyFont="1" applyBorder="1" applyAlignment="1" applyProtection="1">
      <alignment horizontal="center" vertical="center"/>
      <protection hidden="1"/>
    </xf>
    <xf numFmtId="168" fontId="103" fillId="0" borderId="24" xfId="48" applyNumberFormat="1" applyFont="1" applyBorder="1" applyAlignment="1" applyProtection="1">
      <alignment horizontal="center" vertical="center"/>
      <protection hidden="1"/>
    </xf>
    <xf numFmtId="0" fontId="72" fillId="0" borderId="12" xfId="38" applyFont="1" applyBorder="1" applyAlignment="1" applyProtection="1">
      <alignment horizontal="left" vertical="center"/>
      <protection hidden="1"/>
    </xf>
    <xf numFmtId="0" fontId="72" fillId="0" borderId="13" xfId="38" applyFont="1" applyBorder="1" applyAlignment="1" applyProtection="1">
      <alignment horizontal="left" vertical="center"/>
      <protection hidden="1"/>
    </xf>
    <xf numFmtId="0" fontId="72" fillId="0" borderId="14" xfId="38" applyFont="1" applyBorder="1" applyAlignment="1" applyProtection="1">
      <alignment horizontal="left" vertical="center"/>
      <protection hidden="1"/>
    </xf>
    <xf numFmtId="2" fontId="72" fillId="0" borderId="12" xfId="0" applyNumberFormat="1" applyFont="1" applyBorder="1" applyAlignment="1" applyProtection="1">
      <alignment vertical="center"/>
      <protection hidden="1"/>
    </xf>
    <xf numFmtId="2" fontId="72" fillId="0" borderId="13" xfId="0" applyNumberFormat="1" applyFont="1" applyBorder="1" applyAlignment="1" applyProtection="1">
      <alignment vertical="center"/>
      <protection hidden="1"/>
    </xf>
    <xf numFmtId="2" fontId="72" fillId="0" borderId="14" xfId="0" applyNumberFormat="1" applyFont="1" applyBorder="1" applyAlignment="1" applyProtection="1">
      <alignment vertical="center"/>
      <protection hidden="1"/>
    </xf>
    <xf numFmtId="0" fontId="60" fillId="0" borderId="25" xfId="38" applyFont="1" applyBorder="1" applyAlignment="1" applyProtection="1">
      <alignment horizontal="right" vertical="center"/>
      <protection hidden="1"/>
    </xf>
    <xf numFmtId="0" fontId="60" fillId="0" borderId="26" xfId="38" applyFont="1" applyBorder="1" applyAlignment="1" applyProtection="1">
      <alignment horizontal="right" vertical="center"/>
      <protection hidden="1"/>
    </xf>
    <xf numFmtId="168" fontId="33" fillId="0" borderId="40" xfId="48" applyNumberFormat="1" applyFont="1" applyBorder="1" applyAlignment="1" applyProtection="1">
      <alignment horizontal="center" vertical="center" wrapText="1"/>
      <protection hidden="1"/>
    </xf>
    <xf numFmtId="168" fontId="33" fillId="0" borderId="34" xfId="48" applyNumberFormat="1" applyFont="1" applyBorder="1" applyAlignment="1" applyProtection="1">
      <alignment horizontal="center" vertical="center" wrapText="1"/>
      <protection hidden="1"/>
    </xf>
    <xf numFmtId="0" fontId="73" fillId="0" borderId="45" xfId="38" applyFont="1" applyBorder="1" applyAlignment="1" applyProtection="1">
      <alignment horizontal="center" vertical="center" wrapText="1"/>
      <protection hidden="1"/>
    </xf>
    <xf numFmtId="0" fontId="61" fillId="0" borderId="12" xfId="38" applyFont="1" applyBorder="1" applyAlignment="1" applyProtection="1">
      <alignment horizontal="center" vertical="center" wrapText="1"/>
      <protection hidden="1"/>
    </xf>
    <xf numFmtId="0" fontId="61" fillId="0" borderId="24" xfId="38" applyFont="1" applyBorder="1" applyAlignment="1" applyProtection="1">
      <alignment horizontal="center" vertical="center" wrapText="1"/>
      <protection hidden="1"/>
    </xf>
    <xf numFmtId="168" fontId="61" fillId="0" borderId="12" xfId="48" applyNumberFormat="1" applyFont="1" applyBorder="1" applyAlignment="1" applyProtection="1">
      <alignment horizontal="left" vertical="center" wrapText="1"/>
      <protection hidden="1"/>
    </xf>
    <xf numFmtId="168" fontId="61" fillId="0" borderId="24" xfId="48" applyNumberFormat="1" applyFont="1" applyBorder="1" applyAlignment="1" applyProtection="1">
      <alignment horizontal="left" vertical="center" wrapText="1"/>
      <protection hidden="1"/>
    </xf>
  </cellXfs>
  <cellStyles count="5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46"/>
    <cellStyle name="Currency" xfId="48" builtinId="4"/>
    <cellStyle name="Currency 2" xfId="47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49" builtinId="8"/>
    <cellStyle name="Input 2" xfId="35"/>
    <cellStyle name="Linked Cell 2" xfId="36"/>
    <cellStyle name="Neutral 2" xfId="37"/>
    <cellStyle name="Normal" xfId="0" builtinId="0"/>
    <cellStyle name="Normal 2" xfId="38"/>
    <cellStyle name="Normal 2 3" xfId="50"/>
    <cellStyle name="Normal 3" xfId="1"/>
    <cellStyle name="Normal 5" xfId="51"/>
    <cellStyle name="Normal 6" xfId="52"/>
    <cellStyle name="Normal_pay 2008-09" xfId="39"/>
    <cellStyle name="Note 2" xfId="40"/>
    <cellStyle name="Output 2" xfId="41"/>
    <cellStyle name="Percent 2" xfId="45"/>
    <cellStyle name="Title 2" xfId="42"/>
    <cellStyle name="Total 2" xfId="43"/>
    <cellStyle name="Warning Text 2" xfId="44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8D660"/>
      <color rgb="FF148F07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be.com/channel/UCxkfJsAICJ6_8NvRn5T60Zg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youtu.be/7a0Kds6wPcg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5219559</xdr:colOff>
      <xdr:row>14</xdr:row>
      <xdr:rowOff>719764</xdr:rowOff>
    </xdr:from>
    <xdr:to>
      <xdr:col>7</xdr:col>
      <xdr:colOff>237254</xdr:colOff>
      <xdr:row>15</xdr:row>
      <xdr:rowOff>2803524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32524" y="6339514"/>
          <a:ext cx="11400695" cy="2818543"/>
        </a:xfrm>
        <a:prstGeom prst="rect">
          <a:avLst/>
        </a:prstGeom>
      </xdr:spPr>
    </xdr:pic>
    <xdr:clientData/>
  </xdr:twoCellAnchor>
  <xdr:twoCellAnchor editAs="oneCell">
    <xdr:from>
      <xdr:col>7</xdr:col>
      <xdr:colOff>-1</xdr:colOff>
      <xdr:row>9</xdr:row>
      <xdr:rowOff>381001</xdr:rowOff>
    </xdr:from>
    <xdr:to>
      <xdr:col>8</xdr:col>
      <xdr:colOff>9606</xdr:colOff>
      <xdr:row>16</xdr:row>
      <xdr:rowOff>8543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695965" y="3959679"/>
          <a:ext cx="6051177" cy="5233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outu.be/7a0Kds6wPc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R11"/>
  <sheetViews>
    <sheetView zoomScale="60" zoomScaleNormal="60" workbookViewId="0">
      <selection activeCell="C7" sqref="C7:Q7"/>
    </sheetView>
  </sheetViews>
  <sheetFormatPr defaultColWidth="9.33203125" defaultRowHeight="14.4"/>
  <cols>
    <col min="1" max="1" width="8.44140625" style="1" customWidth="1"/>
    <col min="2" max="2" width="3.88671875" style="1" customWidth="1"/>
    <col min="3" max="16" width="9.33203125" style="1"/>
    <col min="17" max="17" width="61.21875" style="1" customWidth="1"/>
    <col min="18" max="16384" width="9.33203125" style="1"/>
  </cols>
  <sheetData>
    <row r="1" spans="1:18" ht="38.700000000000003" customHeight="1">
      <c r="A1" s="2"/>
      <c r="B1" s="153" t="s">
        <v>76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5"/>
    </row>
    <row r="2" spans="1:18" ht="25.8">
      <c r="A2" s="3"/>
      <c r="B2" s="6">
        <v>1</v>
      </c>
      <c r="C2" s="150" t="s">
        <v>262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2"/>
    </row>
    <row r="3" spans="1:18" ht="25.8">
      <c r="A3" s="3"/>
      <c r="B3" s="6">
        <v>2</v>
      </c>
      <c r="C3" s="152" t="s">
        <v>77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2"/>
    </row>
    <row r="4" spans="1:18" ht="25.8">
      <c r="A4" s="3"/>
      <c r="B4" s="6">
        <v>3</v>
      </c>
      <c r="C4" s="151" t="s">
        <v>263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2"/>
    </row>
    <row r="5" spans="1:18" ht="25.8">
      <c r="A5" s="3"/>
      <c r="B5" s="6">
        <v>4</v>
      </c>
      <c r="C5" s="152" t="s">
        <v>107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2"/>
    </row>
    <row r="6" spans="1:18" ht="25.8">
      <c r="A6" s="3"/>
      <c r="B6" s="6">
        <v>5</v>
      </c>
      <c r="C6" s="151" t="s">
        <v>80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2"/>
    </row>
    <row r="7" spans="1:18" ht="25.8">
      <c r="A7" s="3"/>
      <c r="B7" s="6">
        <v>6</v>
      </c>
      <c r="C7" s="152" t="s">
        <v>78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2"/>
    </row>
    <row r="8" spans="1:18" ht="25.8">
      <c r="A8" s="3"/>
      <c r="B8" s="6">
        <v>7</v>
      </c>
      <c r="C8" s="151" t="s">
        <v>79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2"/>
    </row>
    <row r="9" spans="1:18" ht="46.35" customHeight="1">
      <c r="A9" s="3"/>
      <c r="B9" s="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2"/>
    </row>
    <row r="10" spans="1:18" ht="104.4" customHeight="1">
      <c r="A10" s="155" t="s">
        <v>278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</row>
    <row r="11" spans="1:18" ht="116.1" customHeight="1">
      <c r="A11" s="157" t="s">
        <v>81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</sheetData>
  <sheetProtection password="CC61" sheet="1" objects="1" scenarios="1"/>
  <mergeCells count="11">
    <mergeCell ref="C7:Q7"/>
    <mergeCell ref="C8:Q8"/>
    <mergeCell ref="C9:Q9"/>
    <mergeCell ref="A10:R10"/>
    <mergeCell ref="A11:R11"/>
    <mergeCell ref="C2:Q2"/>
    <mergeCell ref="C4:Q4"/>
    <mergeCell ref="C5:Q5"/>
    <mergeCell ref="C6:Q6"/>
    <mergeCell ref="B1:Q1"/>
    <mergeCell ref="C3:Q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AH78"/>
  <sheetViews>
    <sheetView topLeftCell="B1" zoomScale="60" zoomScaleNormal="60" workbookViewId="0">
      <selection activeCell="B1" sqref="B1:G1"/>
    </sheetView>
  </sheetViews>
  <sheetFormatPr defaultColWidth="9.33203125" defaultRowHeight="14.4"/>
  <cols>
    <col min="1" max="1" width="9.33203125" style="7" hidden="1" customWidth="1"/>
    <col min="2" max="2" width="4.44140625" style="7" customWidth="1"/>
    <col min="3" max="3" width="80.5546875" style="7" customWidth="1"/>
    <col min="4" max="4" width="33.21875" style="7" customWidth="1"/>
    <col min="5" max="5" width="5.88671875" style="7" customWidth="1"/>
    <col min="6" max="6" width="74.6640625" style="7" customWidth="1"/>
    <col min="7" max="7" width="37.109375" style="7" customWidth="1"/>
    <col min="8" max="8" width="85.6640625" style="7" customWidth="1"/>
    <col min="9" max="9" width="167.77734375" style="7" customWidth="1"/>
    <col min="10" max="10" width="8.77734375" style="7" customWidth="1"/>
    <col min="11" max="11" width="7.5546875" style="7" customWidth="1"/>
    <col min="12" max="12" width="6.33203125" style="7" customWidth="1"/>
    <col min="13" max="13" width="27.33203125" style="7" customWidth="1"/>
    <col min="14" max="14" width="68.88671875" style="7" customWidth="1"/>
    <col min="15" max="21" width="120.44140625" style="7" customWidth="1"/>
    <col min="22" max="16384" width="9.33203125" style="7"/>
  </cols>
  <sheetData>
    <row r="1" spans="1:34" ht="46.65" customHeight="1">
      <c r="B1" s="164" t="s">
        <v>43</v>
      </c>
      <c r="C1" s="165"/>
      <c r="D1" s="165"/>
      <c r="E1" s="165"/>
      <c r="F1" s="165"/>
      <c r="G1" s="166"/>
      <c r="H1" s="159" t="s">
        <v>106</v>
      </c>
      <c r="I1" s="11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32.1" customHeight="1">
      <c r="B2" s="167" t="s">
        <v>44</v>
      </c>
      <c r="C2" s="168"/>
      <c r="D2" s="168"/>
      <c r="E2" s="168"/>
      <c r="F2" s="168"/>
      <c r="G2" s="169"/>
      <c r="H2" s="160"/>
      <c r="I2" s="119" t="s">
        <v>72</v>
      </c>
      <c r="J2" s="31"/>
      <c r="K2" s="31"/>
      <c r="L2" s="31"/>
      <c r="M2" s="31"/>
      <c r="N2" s="31"/>
      <c r="O2" s="28"/>
      <c r="P2" s="28"/>
      <c r="Q2" s="28"/>
      <c r="R2" s="28"/>
      <c r="S2" s="28"/>
      <c r="T2" s="28"/>
      <c r="U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32.25" customHeight="1">
      <c r="A3" s="25"/>
      <c r="B3" s="93">
        <v>1</v>
      </c>
      <c r="C3" s="97" t="s">
        <v>199</v>
      </c>
      <c r="D3" s="170" t="s">
        <v>274</v>
      </c>
      <c r="E3" s="171"/>
      <c r="F3" s="171"/>
      <c r="G3" s="171"/>
      <c r="H3" s="160"/>
      <c r="I3" s="120">
        <v>44986</v>
      </c>
      <c r="J3" s="31"/>
      <c r="K3" s="31"/>
      <c r="L3" s="31"/>
      <c r="M3" s="31"/>
      <c r="N3" s="31"/>
      <c r="O3" s="28"/>
      <c r="P3" s="28"/>
      <c r="Q3" s="28"/>
      <c r="R3" s="28"/>
      <c r="S3" s="28"/>
      <c r="T3" s="28"/>
      <c r="U3" s="29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32.25" customHeight="1">
      <c r="A4" s="25"/>
      <c r="B4" s="93">
        <v>2</v>
      </c>
      <c r="C4" s="98" t="s">
        <v>200</v>
      </c>
      <c r="D4" s="92"/>
      <c r="E4" s="93">
        <v>13</v>
      </c>
      <c r="F4" s="98" t="s">
        <v>201</v>
      </c>
      <c r="G4" s="94" t="s">
        <v>275</v>
      </c>
      <c r="H4" s="160"/>
      <c r="I4" s="120">
        <v>45017</v>
      </c>
      <c r="J4" s="31"/>
      <c r="K4" s="31"/>
      <c r="L4" s="31"/>
      <c r="M4" s="31"/>
      <c r="N4" s="31"/>
      <c r="O4" s="28"/>
      <c r="P4" s="28"/>
      <c r="Q4" s="28"/>
      <c r="R4" s="28"/>
      <c r="S4" s="28"/>
      <c r="T4" s="28"/>
      <c r="U4" s="29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ht="32.25" customHeight="1">
      <c r="A5" s="25"/>
      <c r="B5" s="93">
        <v>3</v>
      </c>
      <c r="C5" s="97" t="s">
        <v>202</v>
      </c>
      <c r="D5" s="92" t="s">
        <v>108</v>
      </c>
      <c r="E5" s="93">
        <v>14</v>
      </c>
      <c r="F5" s="97" t="s">
        <v>203</v>
      </c>
      <c r="G5" s="94" t="s">
        <v>50</v>
      </c>
      <c r="H5" s="160"/>
      <c r="I5" s="120">
        <v>45047</v>
      </c>
      <c r="J5" s="31"/>
      <c r="K5" s="31"/>
      <c r="L5" s="31"/>
      <c r="M5" s="31"/>
      <c r="N5" s="31"/>
      <c r="O5" s="28"/>
      <c r="P5" s="28"/>
      <c r="Q5" s="28"/>
      <c r="R5" s="28"/>
      <c r="S5" s="28"/>
      <c r="T5" s="28"/>
      <c r="U5" s="29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ht="32.25" customHeight="1">
      <c r="A6" s="25"/>
      <c r="B6" s="93">
        <v>4</v>
      </c>
      <c r="C6" s="98" t="s">
        <v>204</v>
      </c>
      <c r="D6" s="92" t="s">
        <v>276</v>
      </c>
      <c r="E6" s="93">
        <v>15</v>
      </c>
      <c r="F6" s="98" t="s">
        <v>205</v>
      </c>
      <c r="G6" s="95">
        <v>61138157815</v>
      </c>
      <c r="H6" s="160"/>
      <c r="I6" s="120">
        <v>45078</v>
      </c>
      <c r="J6" s="31"/>
      <c r="K6" s="31"/>
      <c r="L6" s="31"/>
      <c r="M6" s="31"/>
      <c r="N6" s="31"/>
      <c r="O6" s="28"/>
      <c r="P6" s="28"/>
      <c r="Q6" s="28"/>
      <c r="R6" s="28"/>
      <c r="S6" s="28"/>
      <c r="T6" s="28"/>
      <c r="U6" s="29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32.25" customHeight="1">
      <c r="A7" s="25"/>
      <c r="B7" s="93">
        <v>5</v>
      </c>
      <c r="C7" s="97" t="s">
        <v>206</v>
      </c>
      <c r="D7" s="92" t="s">
        <v>109</v>
      </c>
      <c r="E7" s="93">
        <v>16</v>
      </c>
      <c r="F7" s="97" t="s">
        <v>207</v>
      </c>
      <c r="G7" s="94">
        <v>5000</v>
      </c>
      <c r="H7" s="160"/>
      <c r="I7" s="120">
        <v>45108</v>
      </c>
      <c r="J7" s="31"/>
      <c r="K7" s="31"/>
      <c r="L7" s="31"/>
      <c r="M7" s="31"/>
      <c r="N7" s="31"/>
      <c r="O7" s="28"/>
      <c r="P7" s="28"/>
      <c r="Q7" s="28"/>
      <c r="R7" s="28"/>
      <c r="S7" s="28"/>
      <c r="T7" s="28"/>
      <c r="U7" s="29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ht="32.25" customHeight="1">
      <c r="A8" s="25"/>
      <c r="B8" s="93">
        <v>6</v>
      </c>
      <c r="C8" s="98" t="s">
        <v>73</v>
      </c>
      <c r="D8" s="92" t="s">
        <v>277</v>
      </c>
      <c r="E8" s="93">
        <v>17</v>
      </c>
      <c r="F8" s="98" t="s">
        <v>208</v>
      </c>
      <c r="G8" s="94">
        <v>9664061084</v>
      </c>
      <c r="H8" s="160"/>
      <c r="I8" s="120">
        <v>45139</v>
      </c>
      <c r="J8" s="31"/>
      <c r="K8" s="31"/>
      <c r="L8" s="31"/>
      <c r="M8" s="31"/>
      <c r="N8" s="31"/>
      <c r="O8" s="28"/>
      <c r="P8" s="28"/>
      <c r="Q8" s="28"/>
      <c r="R8" s="28"/>
      <c r="S8" s="28"/>
      <c r="T8" s="28"/>
      <c r="U8" s="29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ht="32.25" customHeight="1">
      <c r="A9" s="25"/>
      <c r="B9" s="93">
        <v>7</v>
      </c>
      <c r="C9" s="97" t="s">
        <v>264</v>
      </c>
      <c r="D9" s="92">
        <v>36900</v>
      </c>
      <c r="E9" s="93">
        <v>18</v>
      </c>
      <c r="F9" s="97" t="s">
        <v>266</v>
      </c>
      <c r="G9" s="96">
        <v>0.09</v>
      </c>
      <c r="H9" s="160"/>
      <c r="I9" s="120">
        <v>45170</v>
      </c>
      <c r="J9" s="31"/>
      <c r="K9" s="31"/>
      <c r="L9" s="31"/>
      <c r="M9" s="31"/>
      <c r="N9" s="31"/>
      <c r="O9" s="28"/>
      <c r="P9" s="28"/>
      <c r="Q9" s="28"/>
      <c r="R9" s="28"/>
      <c r="S9" s="28"/>
      <c r="T9" s="28"/>
      <c r="U9" s="29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ht="32.25" customHeight="1">
      <c r="A10" s="25"/>
      <c r="B10" s="93">
        <v>8</v>
      </c>
      <c r="C10" s="98" t="s">
        <v>209</v>
      </c>
      <c r="D10" s="92" t="s">
        <v>74</v>
      </c>
      <c r="E10" s="93">
        <v>19</v>
      </c>
      <c r="F10" s="98" t="s">
        <v>210</v>
      </c>
      <c r="G10" s="94">
        <v>2850</v>
      </c>
      <c r="H10" s="160"/>
      <c r="I10" s="120">
        <v>45200</v>
      </c>
      <c r="J10" s="31"/>
      <c r="K10" s="31"/>
      <c r="L10" s="31"/>
      <c r="M10" s="31"/>
      <c r="N10" s="31"/>
      <c r="O10" s="28"/>
      <c r="P10" s="29"/>
      <c r="Q10" s="29"/>
      <c r="R10" s="29"/>
      <c r="S10" s="29"/>
      <c r="T10" s="29"/>
      <c r="U10" s="29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ht="32.25" customHeight="1">
      <c r="A11" s="25"/>
      <c r="B11" s="93">
        <v>9</v>
      </c>
      <c r="C11" s="97" t="s">
        <v>265</v>
      </c>
      <c r="D11" s="92" t="s">
        <v>41</v>
      </c>
      <c r="E11" s="93">
        <v>20</v>
      </c>
      <c r="F11" s="97" t="s">
        <v>45</v>
      </c>
      <c r="G11" s="116">
        <v>45108</v>
      </c>
      <c r="H11" s="160"/>
      <c r="I11" s="120">
        <v>45231</v>
      </c>
      <c r="J11" s="32"/>
      <c r="K11" s="32"/>
      <c r="L11" s="32" t="s">
        <v>82</v>
      </c>
      <c r="M11" s="31"/>
      <c r="N11" s="31"/>
      <c r="O11" s="28"/>
      <c r="P11" s="29"/>
      <c r="Q11" s="29"/>
      <c r="R11" s="29"/>
      <c r="S11" s="29"/>
      <c r="T11" s="29"/>
      <c r="U11" s="29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34" ht="32.25" customHeight="1">
      <c r="A12" s="25"/>
      <c r="B12" s="93">
        <v>10</v>
      </c>
      <c r="C12" s="98" t="s">
        <v>46</v>
      </c>
      <c r="D12" s="92" t="s">
        <v>41</v>
      </c>
      <c r="E12" s="93">
        <v>21</v>
      </c>
      <c r="F12" s="98" t="s">
        <v>211</v>
      </c>
      <c r="G12" s="94" t="s">
        <v>41</v>
      </c>
      <c r="H12" s="160"/>
      <c r="I12" s="120">
        <v>45261</v>
      </c>
      <c r="J12" s="32"/>
      <c r="K12" s="32" t="s">
        <v>41</v>
      </c>
      <c r="L12" s="32" t="s">
        <v>83</v>
      </c>
      <c r="M12" s="31"/>
      <c r="N12" s="31"/>
      <c r="O12" s="28"/>
      <c r="P12" s="29"/>
      <c r="Q12" s="29"/>
      <c r="R12" s="29"/>
      <c r="S12" s="29"/>
      <c r="T12" s="29"/>
      <c r="U12" s="29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ht="32.25" customHeight="1">
      <c r="A13" s="25"/>
      <c r="B13" s="93">
        <v>11</v>
      </c>
      <c r="C13" s="97" t="s">
        <v>47</v>
      </c>
      <c r="D13" s="92"/>
      <c r="E13" s="93">
        <v>22</v>
      </c>
      <c r="F13" s="97" t="s">
        <v>212</v>
      </c>
      <c r="G13" s="94" t="s">
        <v>41</v>
      </c>
      <c r="H13" s="160"/>
      <c r="I13" s="120">
        <v>45292</v>
      </c>
      <c r="J13" s="32"/>
      <c r="K13" s="32" t="s">
        <v>42</v>
      </c>
      <c r="L13" s="32" t="s">
        <v>84</v>
      </c>
      <c r="M13" s="31"/>
      <c r="N13" s="31"/>
      <c r="O13" s="28"/>
      <c r="P13" s="29"/>
      <c r="Q13" s="29"/>
      <c r="R13" s="29"/>
      <c r="S13" s="29"/>
      <c r="T13" s="29"/>
      <c r="U13" s="29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34" ht="32.25" customHeight="1">
      <c r="A14" s="25"/>
      <c r="B14" s="93">
        <v>12</v>
      </c>
      <c r="C14" s="98" t="s">
        <v>48</v>
      </c>
      <c r="D14" s="92" t="s">
        <v>42</v>
      </c>
      <c r="E14" s="93">
        <v>23</v>
      </c>
      <c r="F14" s="98" t="s">
        <v>49</v>
      </c>
      <c r="G14" s="94" t="s">
        <v>72</v>
      </c>
      <c r="H14" s="160"/>
      <c r="I14" s="120">
        <v>44958</v>
      </c>
      <c r="J14" s="32" t="s">
        <v>72</v>
      </c>
      <c r="K14" s="32" t="s">
        <v>72</v>
      </c>
      <c r="L14" s="32" t="s">
        <v>85</v>
      </c>
      <c r="M14" s="31"/>
      <c r="N14" s="31"/>
      <c r="O14" s="28"/>
      <c r="P14" s="29"/>
      <c r="Q14" s="29"/>
      <c r="R14" s="29"/>
      <c r="S14" s="29"/>
      <c r="T14" s="29"/>
      <c r="U14" s="29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1:34" ht="57.6" customHeight="1">
      <c r="B15" s="162" t="s">
        <v>75</v>
      </c>
      <c r="C15" s="163"/>
      <c r="D15" s="163"/>
      <c r="E15" s="163"/>
      <c r="F15" s="163"/>
      <c r="G15" s="163"/>
      <c r="H15" s="160"/>
      <c r="I15" s="118"/>
      <c r="J15" s="33">
        <v>0.09</v>
      </c>
      <c r="K15" s="34">
        <v>44642</v>
      </c>
      <c r="L15" s="32" t="s">
        <v>86</v>
      </c>
      <c r="M15" s="31"/>
      <c r="N15" s="31"/>
      <c r="O15" s="28"/>
      <c r="P15" s="29"/>
      <c r="Q15" s="29"/>
      <c r="R15" s="29"/>
      <c r="S15" s="29"/>
      <c r="T15" s="29"/>
      <c r="U15" s="29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34" ht="224.7" customHeight="1">
      <c r="B16" s="38"/>
      <c r="C16" s="41" t="s">
        <v>111</v>
      </c>
      <c r="D16" s="39"/>
      <c r="E16" s="39"/>
      <c r="F16" s="39"/>
      <c r="G16" s="40"/>
      <c r="H16" s="161"/>
      <c r="I16" s="118"/>
      <c r="J16" s="33">
        <v>0.18</v>
      </c>
      <c r="K16" s="34">
        <v>44673</v>
      </c>
      <c r="L16" s="32" t="s">
        <v>87</v>
      </c>
      <c r="M16" s="31"/>
      <c r="N16" s="31"/>
      <c r="O16" s="28"/>
      <c r="P16" s="29"/>
      <c r="Q16" s="29"/>
      <c r="R16" s="29"/>
      <c r="S16" s="29"/>
      <c r="T16" s="29"/>
      <c r="U16" s="29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4:34">
      <c r="H17" s="26" t="s">
        <v>110</v>
      </c>
      <c r="I17" s="35"/>
      <c r="J17" s="32" t="s">
        <v>72</v>
      </c>
      <c r="K17" s="34">
        <v>44703</v>
      </c>
      <c r="L17" s="32" t="s">
        <v>88</v>
      </c>
      <c r="M17" s="31"/>
      <c r="N17" s="31"/>
      <c r="O17" s="28"/>
      <c r="P17" s="29"/>
      <c r="Q17" s="29"/>
      <c r="R17" s="29"/>
      <c r="S17" s="29"/>
      <c r="T17" s="29"/>
      <c r="U17" s="29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4:34">
      <c r="H18" s="26"/>
      <c r="I18" s="35"/>
      <c r="J18" s="32">
        <v>320</v>
      </c>
      <c r="K18" s="34">
        <v>44734</v>
      </c>
      <c r="L18" s="32" t="s">
        <v>89</v>
      </c>
      <c r="M18" s="31"/>
      <c r="N18" s="31"/>
      <c r="O18" s="28"/>
      <c r="P18" s="29"/>
      <c r="Q18" s="29"/>
      <c r="R18" s="29"/>
      <c r="S18" s="29"/>
      <c r="T18" s="29"/>
      <c r="U18" s="29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4:34">
      <c r="H19" s="26"/>
      <c r="I19" s="35"/>
      <c r="J19" s="32">
        <v>620</v>
      </c>
      <c r="K19" s="34">
        <v>44764</v>
      </c>
      <c r="L19" s="32" t="s">
        <v>90</v>
      </c>
      <c r="M19" s="31"/>
      <c r="N19" s="31"/>
      <c r="O19" s="28"/>
      <c r="P19" s="29"/>
      <c r="Q19" s="29"/>
      <c r="R19" s="29"/>
      <c r="S19" s="29"/>
      <c r="T19" s="29"/>
      <c r="U19" s="29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4:34">
      <c r="H20" s="26"/>
      <c r="I20" s="35"/>
      <c r="J20" s="32">
        <v>1000</v>
      </c>
      <c r="K20" s="34">
        <v>44795</v>
      </c>
      <c r="L20" s="32" t="s">
        <v>74</v>
      </c>
      <c r="M20" s="31"/>
      <c r="N20" s="31"/>
      <c r="O20" s="28"/>
      <c r="P20" s="29"/>
      <c r="Q20" s="29"/>
      <c r="R20" s="29"/>
      <c r="S20" s="29"/>
      <c r="T20" s="29"/>
      <c r="U20" s="29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4:34">
      <c r="H21" s="26"/>
      <c r="I21" s="35"/>
      <c r="J21" s="32"/>
      <c r="K21" s="34">
        <v>44826</v>
      </c>
      <c r="L21" s="32" t="s">
        <v>91</v>
      </c>
      <c r="M21" s="31"/>
      <c r="N21" s="31"/>
      <c r="O21" s="28"/>
      <c r="P21" s="29"/>
      <c r="Q21" s="29"/>
      <c r="R21" s="29"/>
      <c r="S21" s="29"/>
      <c r="T21" s="29"/>
      <c r="U21" s="29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4:34">
      <c r="H22" s="26"/>
      <c r="I22" s="35"/>
      <c r="J22" s="32"/>
      <c r="K22" s="34">
        <v>44856</v>
      </c>
      <c r="L22" s="32" t="s">
        <v>92</v>
      </c>
      <c r="M22" s="31"/>
      <c r="N22" s="31"/>
      <c r="O22" s="28"/>
      <c r="P22" s="29"/>
      <c r="Q22" s="29"/>
      <c r="R22" s="29"/>
      <c r="S22" s="29"/>
      <c r="T22" s="29"/>
      <c r="U22" s="29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4:34">
      <c r="H23" s="26"/>
      <c r="I23" s="35"/>
      <c r="J23" s="32"/>
      <c r="K23" s="34">
        <v>44887</v>
      </c>
      <c r="L23" s="32" t="s">
        <v>93</v>
      </c>
      <c r="M23" s="31"/>
      <c r="N23" s="31"/>
      <c r="O23" s="28"/>
      <c r="P23" s="29"/>
      <c r="Q23" s="29"/>
      <c r="R23" s="29"/>
      <c r="S23" s="29"/>
      <c r="T23" s="29"/>
      <c r="U23" s="29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spans="4:34">
      <c r="D24" s="121"/>
      <c r="E24" s="121"/>
      <c r="F24" s="121"/>
      <c r="G24" s="121"/>
      <c r="H24" s="26"/>
      <c r="I24" s="35"/>
      <c r="J24" s="32"/>
      <c r="K24" s="34">
        <v>44917</v>
      </c>
      <c r="L24" s="32" t="s">
        <v>94</v>
      </c>
      <c r="M24" s="31"/>
      <c r="N24" s="31"/>
      <c r="O24" s="28"/>
      <c r="P24" s="29"/>
      <c r="Q24" s="29"/>
      <c r="R24" s="29"/>
      <c r="S24" s="29"/>
      <c r="T24" s="29"/>
      <c r="U24" s="29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4:34">
      <c r="D25" s="121"/>
      <c r="E25" s="121"/>
      <c r="F25" s="121"/>
      <c r="G25" s="121"/>
      <c r="H25" s="26"/>
      <c r="I25" s="35"/>
      <c r="J25" s="32"/>
      <c r="K25" s="34">
        <v>44584</v>
      </c>
      <c r="L25" s="32" t="s">
        <v>95</v>
      </c>
      <c r="M25" s="31"/>
      <c r="N25" s="31"/>
      <c r="O25" s="28"/>
      <c r="P25" s="29"/>
      <c r="Q25" s="29"/>
      <c r="R25" s="29"/>
      <c r="S25" s="29"/>
      <c r="T25" s="29"/>
      <c r="U25" s="29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</row>
    <row r="26" spans="4:34">
      <c r="D26" s="121"/>
      <c r="E26" s="121"/>
      <c r="F26" s="121"/>
      <c r="G26" s="121"/>
      <c r="H26" s="26"/>
      <c r="I26" s="35"/>
      <c r="J26" s="32"/>
      <c r="K26" s="34">
        <v>44615</v>
      </c>
      <c r="L26" s="32" t="s">
        <v>96</v>
      </c>
      <c r="M26" s="31"/>
      <c r="N26" s="31"/>
      <c r="O26" s="28"/>
      <c r="P26" s="29"/>
      <c r="Q26" s="29"/>
      <c r="R26" s="29"/>
      <c r="S26" s="29"/>
      <c r="T26" s="29"/>
      <c r="U26" s="29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4:34">
      <c r="D27" s="121"/>
      <c r="E27" s="121"/>
      <c r="F27" s="121"/>
      <c r="G27" s="121"/>
      <c r="H27" s="26"/>
      <c r="I27" s="35"/>
      <c r="J27" s="32"/>
      <c r="K27" s="32"/>
      <c r="L27" s="32" t="s">
        <v>97</v>
      </c>
      <c r="M27" s="31"/>
      <c r="N27" s="31"/>
      <c r="O27" s="28"/>
      <c r="P27" s="29"/>
      <c r="Q27" s="29"/>
      <c r="R27" s="29"/>
      <c r="S27" s="29"/>
      <c r="T27" s="29"/>
      <c r="U27" s="29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4:34">
      <c r="D28" s="121"/>
      <c r="E28" s="121"/>
      <c r="F28" s="121"/>
      <c r="G28" s="121"/>
      <c r="H28" s="26"/>
      <c r="I28" s="35"/>
      <c r="J28" s="32"/>
      <c r="K28" s="32"/>
      <c r="L28" s="32" t="s">
        <v>98</v>
      </c>
      <c r="M28" s="31"/>
      <c r="N28" s="31"/>
      <c r="O28" s="28"/>
      <c r="P28" s="29"/>
      <c r="Q28" s="29"/>
      <c r="R28" s="29"/>
      <c r="S28" s="29"/>
      <c r="T28" s="29"/>
      <c r="U28" s="29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4:34">
      <c r="D29" s="121"/>
      <c r="E29" s="121"/>
      <c r="F29" s="121"/>
      <c r="G29" s="121"/>
      <c r="H29" s="26"/>
      <c r="I29" s="35"/>
      <c r="J29" s="32"/>
      <c r="K29" s="32"/>
      <c r="L29" s="32" t="s">
        <v>99</v>
      </c>
      <c r="M29" s="31"/>
      <c r="N29" s="31"/>
      <c r="O29" s="28"/>
      <c r="P29" s="29"/>
      <c r="Q29" s="29"/>
      <c r="R29" s="29"/>
      <c r="S29" s="29"/>
      <c r="T29" s="29"/>
      <c r="U29" s="29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4:34">
      <c r="D30" s="121"/>
      <c r="E30" s="121"/>
      <c r="F30" s="121"/>
      <c r="G30" s="121"/>
      <c r="H30" s="26"/>
      <c r="I30" s="35"/>
      <c r="J30" s="32"/>
      <c r="K30" s="32"/>
      <c r="L30" s="32" t="s">
        <v>100</v>
      </c>
      <c r="M30" s="31"/>
      <c r="N30" s="31"/>
      <c r="O30" s="28"/>
      <c r="P30" s="29"/>
      <c r="Q30" s="29"/>
      <c r="R30" s="29"/>
      <c r="S30" s="29"/>
      <c r="T30" s="29"/>
      <c r="U30" s="29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4:34">
      <c r="D31" s="121"/>
      <c r="E31" s="121"/>
      <c r="F31" s="121"/>
      <c r="G31" s="121"/>
      <c r="H31" s="26"/>
      <c r="I31" s="35"/>
      <c r="J31" s="32"/>
      <c r="K31" s="32"/>
      <c r="L31" s="32" t="s">
        <v>101</v>
      </c>
      <c r="M31" s="31"/>
      <c r="N31" s="31"/>
      <c r="O31" s="28"/>
      <c r="P31" s="29"/>
      <c r="Q31" s="29"/>
      <c r="R31" s="29"/>
      <c r="S31" s="29"/>
      <c r="T31" s="29"/>
      <c r="U31" s="29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4:34">
      <c r="D32" s="121"/>
      <c r="E32" s="121"/>
      <c r="F32" s="121"/>
      <c r="G32" s="121"/>
      <c r="H32" s="26"/>
      <c r="I32" s="35"/>
      <c r="J32" s="32"/>
      <c r="K32" s="32"/>
      <c r="L32" s="32" t="s">
        <v>102</v>
      </c>
      <c r="M32" s="31"/>
      <c r="N32" s="31"/>
      <c r="O32" s="28"/>
      <c r="P32" s="29"/>
      <c r="Q32" s="29"/>
      <c r="R32" s="29"/>
      <c r="S32" s="29"/>
      <c r="T32" s="29"/>
      <c r="U32" s="29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3:34">
      <c r="C33" s="121"/>
      <c r="D33" s="121"/>
      <c r="E33" s="121"/>
      <c r="F33" s="121"/>
      <c r="G33" s="121"/>
      <c r="H33" s="26"/>
      <c r="I33" s="35"/>
      <c r="J33" s="32"/>
      <c r="K33" s="32"/>
      <c r="L33" s="32" t="s">
        <v>103</v>
      </c>
      <c r="M33" s="31"/>
      <c r="N33" s="31"/>
      <c r="O33" s="28"/>
      <c r="P33" s="29"/>
      <c r="Q33" s="29"/>
      <c r="R33" s="29"/>
      <c r="S33" s="29"/>
      <c r="T33" s="29"/>
      <c r="U33" s="29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3:34">
      <c r="C34" s="121"/>
      <c r="D34" s="121"/>
      <c r="E34" s="121"/>
      <c r="F34" s="121"/>
      <c r="G34" s="121"/>
      <c r="H34" s="26"/>
      <c r="I34" s="35"/>
      <c r="J34" s="32"/>
      <c r="K34" s="32"/>
      <c r="L34" s="32" t="s">
        <v>104</v>
      </c>
      <c r="M34" s="31"/>
      <c r="N34" s="31"/>
      <c r="O34" s="28"/>
      <c r="P34" s="29"/>
      <c r="Q34" s="29"/>
      <c r="R34" s="29"/>
      <c r="S34" s="29"/>
      <c r="T34" s="29"/>
      <c r="U34" s="29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3:34">
      <c r="C35" s="121"/>
      <c r="D35" s="121"/>
      <c r="E35" s="121"/>
      <c r="F35" s="121"/>
      <c r="G35" s="121"/>
      <c r="H35" s="26"/>
      <c r="I35" s="35"/>
      <c r="J35" s="32"/>
      <c r="K35" s="32"/>
      <c r="L35" s="32" t="s">
        <v>105</v>
      </c>
      <c r="M35" s="31"/>
      <c r="N35" s="31"/>
      <c r="O35" s="28"/>
      <c r="P35" s="29"/>
      <c r="Q35" s="29"/>
      <c r="R35" s="29"/>
      <c r="S35" s="29"/>
      <c r="T35" s="29"/>
      <c r="U35" s="29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3:34">
      <c r="C36" s="121"/>
      <c r="D36" s="121"/>
      <c r="E36" s="121"/>
      <c r="F36" s="121"/>
      <c r="G36" s="121"/>
      <c r="H36" s="26"/>
      <c r="I36" s="35"/>
      <c r="J36" s="32"/>
      <c r="K36" s="32"/>
      <c r="L36" s="32"/>
      <c r="M36" s="31"/>
      <c r="N36" s="31"/>
      <c r="O36" s="28"/>
      <c r="P36" s="29"/>
      <c r="Q36" s="29"/>
      <c r="R36" s="29"/>
      <c r="S36" s="29"/>
      <c r="T36" s="29"/>
      <c r="U36" s="29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3:34">
      <c r="C37" s="121"/>
      <c r="D37" s="121"/>
      <c r="E37" s="121"/>
      <c r="F37" s="121"/>
      <c r="G37" s="121"/>
      <c r="H37" s="26"/>
      <c r="I37" s="35"/>
      <c r="J37" s="32"/>
      <c r="K37" s="32"/>
      <c r="L37" s="32"/>
      <c r="M37" s="31"/>
      <c r="N37" s="31"/>
      <c r="O37" s="28"/>
      <c r="P37" s="29"/>
      <c r="Q37" s="29"/>
      <c r="R37" s="29"/>
      <c r="S37" s="29"/>
      <c r="T37" s="29"/>
      <c r="U37" s="29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3:34">
      <c r="C38" s="121"/>
      <c r="D38" s="121"/>
      <c r="E38" s="121"/>
      <c r="F38" s="121"/>
      <c r="G38" s="121"/>
      <c r="I38" s="30"/>
      <c r="J38" s="32"/>
      <c r="K38" s="32"/>
      <c r="L38" s="32"/>
      <c r="M38" s="31"/>
      <c r="N38" s="31"/>
      <c r="O38" s="28"/>
      <c r="P38" s="29"/>
      <c r="Q38" s="29"/>
      <c r="R38" s="29"/>
      <c r="S38" s="29"/>
      <c r="T38" s="29"/>
      <c r="U38" s="29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3:34">
      <c r="C39" s="121"/>
      <c r="D39" s="121"/>
      <c r="E39" s="121"/>
      <c r="F39" s="121"/>
      <c r="G39" s="121"/>
      <c r="I39" s="30"/>
      <c r="J39" s="31"/>
      <c r="K39" s="31"/>
      <c r="L39" s="31"/>
      <c r="M39" s="31"/>
      <c r="N39" s="31"/>
      <c r="O39" s="28"/>
      <c r="P39" s="29"/>
      <c r="Q39" s="29"/>
      <c r="R39" s="29"/>
      <c r="S39" s="29"/>
      <c r="T39" s="29"/>
      <c r="U39" s="29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3:34">
      <c r="C40" s="121"/>
      <c r="D40" s="121"/>
      <c r="E40" s="121"/>
      <c r="F40" s="121"/>
      <c r="G40" s="121"/>
      <c r="I40" s="30"/>
      <c r="J40" s="31"/>
      <c r="K40" s="31"/>
      <c r="L40" s="31"/>
      <c r="M40" s="31"/>
      <c r="N40" s="31"/>
      <c r="O40" s="28"/>
      <c r="P40" s="29"/>
      <c r="Q40" s="29"/>
      <c r="R40" s="29"/>
      <c r="S40" s="29"/>
      <c r="T40" s="29"/>
      <c r="U40" s="29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3:34">
      <c r="C41" s="121"/>
      <c r="D41" s="121"/>
      <c r="E41" s="121"/>
      <c r="F41" s="121"/>
      <c r="G41" s="121"/>
      <c r="I41" s="30"/>
      <c r="J41" s="31"/>
      <c r="K41" s="31"/>
      <c r="L41" s="31"/>
      <c r="M41" s="31"/>
      <c r="N41" s="31"/>
      <c r="O41" s="28"/>
      <c r="P41" s="29"/>
      <c r="Q41" s="29"/>
      <c r="R41" s="29"/>
      <c r="S41" s="29"/>
      <c r="T41" s="29"/>
      <c r="U41" s="29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3:34">
      <c r="C42" s="121"/>
      <c r="D42" s="121"/>
      <c r="E42" s="121"/>
      <c r="F42" s="121"/>
      <c r="G42" s="121"/>
      <c r="I42" s="30"/>
      <c r="J42" s="31"/>
      <c r="K42" s="31"/>
      <c r="L42" s="31"/>
      <c r="M42" s="31"/>
      <c r="N42" s="31"/>
      <c r="O42" s="28"/>
      <c r="P42" s="29"/>
      <c r="Q42" s="29"/>
      <c r="R42" s="29"/>
      <c r="S42" s="29"/>
      <c r="T42" s="29"/>
      <c r="U42" s="29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3:34">
      <c r="C43" s="121"/>
      <c r="D43" s="121"/>
      <c r="E43" s="121"/>
      <c r="F43" s="121"/>
      <c r="G43" s="121"/>
      <c r="I43" s="30"/>
      <c r="J43" s="31"/>
      <c r="K43" s="31"/>
      <c r="L43" s="31"/>
      <c r="M43" s="31"/>
      <c r="N43" s="31"/>
      <c r="O43" s="28"/>
      <c r="P43" s="29"/>
      <c r="Q43" s="29"/>
      <c r="R43" s="29"/>
      <c r="S43" s="29"/>
      <c r="T43" s="29"/>
      <c r="U43" s="29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3:34">
      <c r="C44" s="121"/>
      <c r="D44" s="121"/>
      <c r="E44" s="121"/>
      <c r="F44" s="121"/>
      <c r="I44" s="30"/>
      <c r="J44" s="31"/>
      <c r="K44" s="31"/>
      <c r="L44" s="31"/>
      <c r="M44" s="31"/>
      <c r="N44" s="31"/>
      <c r="O44" s="28"/>
      <c r="P44" s="29"/>
      <c r="Q44" s="29"/>
      <c r="R44" s="29"/>
      <c r="S44" s="29"/>
      <c r="T44" s="29"/>
      <c r="U44" s="29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3:34">
      <c r="C45" s="121"/>
      <c r="D45" s="121"/>
      <c r="E45" s="121"/>
      <c r="F45" s="121"/>
      <c r="I45" s="122"/>
      <c r="J45" s="31"/>
      <c r="K45" s="31"/>
      <c r="L45" s="31"/>
      <c r="M45" s="31"/>
      <c r="N45" s="31"/>
      <c r="O45" s="28"/>
      <c r="P45" s="29"/>
      <c r="Q45" s="29"/>
      <c r="R45" s="29"/>
      <c r="S45" s="29"/>
      <c r="T45" s="29"/>
      <c r="U45" s="29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3:34">
      <c r="C46" s="121"/>
      <c r="D46" s="121"/>
      <c r="E46" s="121"/>
      <c r="F46" s="121"/>
      <c r="I46" s="122"/>
      <c r="J46" s="31"/>
      <c r="K46" s="31"/>
      <c r="L46" s="31"/>
      <c r="M46" s="31"/>
      <c r="N46" s="31"/>
      <c r="O46" s="28"/>
      <c r="P46" s="29"/>
      <c r="Q46" s="29"/>
      <c r="R46" s="29"/>
      <c r="S46" s="29"/>
      <c r="T46" s="29"/>
      <c r="U46" s="29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3:34">
      <c r="C47" s="121"/>
      <c r="D47" s="121"/>
      <c r="E47" s="121"/>
      <c r="F47" s="121"/>
      <c r="I47" s="122"/>
      <c r="J47" s="31"/>
      <c r="K47" s="31"/>
      <c r="L47" s="31"/>
      <c r="M47" s="31"/>
      <c r="N47" s="31"/>
      <c r="O47" s="28"/>
      <c r="P47" s="29"/>
      <c r="Q47" s="29"/>
      <c r="R47" s="29"/>
      <c r="S47" s="29"/>
      <c r="T47" s="29"/>
      <c r="U47" s="29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3:34">
      <c r="I48" s="122"/>
      <c r="J48" s="31"/>
      <c r="K48" s="31"/>
      <c r="L48" s="31"/>
      <c r="M48" s="31"/>
      <c r="N48" s="31"/>
      <c r="O48" s="28"/>
      <c r="P48" s="29"/>
      <c r="Q48" s="29"/>
      <c r="R48" s="29"/>
      <c r="S48" s="29"/>
      <c r="T48" s="29"/>
      <c r="U48" s="29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9:34">
      <c r="I49" s="122"/>
      <c r="J49" s="31"/>
      <c r="K49" s="31"/>
      <c r="L49" s="31"/>
      <c r="M49" s="31"/>
      <c r="N49" s="31"/>
      <c r="O49" s="28"/>
      <c r="P49" s="29"/>
      <c r="Q49" s="29"/>
      <c r="R49" s="29"/>
      <c r="S49" s="29"/>
      <c r="T49" s="29"/>
      <c r="U49" s="29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9:34">
      <c r="I50" s="122"/>
      <c r="J50" s="31"/>
      <c r="K50" s="31"/>
      <c r="L50" s="31"/>
      <c r="M50" s="31"/>
      <c r="N50" s="31"/>
      <c r="O50" s="28"/>
      <c r="P50" s="29"/>
      <c r="Q50" s="29"/>
      <c r="R50" s="29"/>
      <c r="S50" s="29"/>
      <c r="T50" s="29"/>
      <c r="U50" s="29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9:34">
      <c r="I51" s="122"/>
      <c r="J51" s="31"/>
      <c r="K51" s="31"/>
      <c r="L51" s="31"/>
      <c r="M51" s="31"/>
      <c r="N51" s="31"/>
      <c r="O51" s="28"/>
      <c r="P51" s="29"/>
      <c r="Q51" s="29"/>
      <c r="R51" s="29"/>
      <c r="S51" s="29"/>
      <c r="T51" s="29"/>
      <c r="U51" s="29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9:34">
      <c r="I52" s="122"/>
      <c r="J52" s="31"/>
      <c r="K52" s="31"/>
      <c r="L52" s="31"/>
      <c r="M52" s="31"/>
      <c r="N52" s="31"/>
      <c r="O52" s="28"/>
      <c r="P52" s="29"/>
      <c r="Q52" s="29"/>
      <c r="R52" s="29"/>
      <c r="S52" s="29"/>
      <c r="T52" s="29"/>
      <c r="U52" s="29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9:34">
      <c r="I53" s="122"/>
      <c r="J53" s="31"/>
      <c r="K53" s="31"/>
      <c r="L53" s="31"/>
      <c r="M53" s="31"/>
      <c r="N53" s="31"/>
      <c r="O53" s="28"/>
      <c r="P53" s="29"/>
      <c r="Q53" s="29"/>
      <c r="R53" s="29"/>
      <c r="S53" s="29"/>
      <c r="T53" s="29"/>
      <c r="U53" s="29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9:34">
      <c r="I54" s="122"/>
      <c r="J54" s="31"/>
      <c r="K54" s="31"/>
      <c r="L54" s="31"/>
      <c r="M54" s="31"/>
      <c r="N54" s="31"/>
      <c r="O54" s="28"/>
      <c r="P54" s="29"/>
      <c r="Q54" s="29"/>
      <c r="R54" s="29"/>
      <c r="S54" s="29"/>
      <c r="T54" s="29"/>
      <c r="U54" s="29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9:34">
      <c r="I55" s="122"/>
      <c r="J55" s="31"/>
      <c r="K55" s="31"/>
      <c r="L55" s="31"/>
      <c r="M55" s="31"/>
      <c r="N55" s="31"/>
      <c r="O55" s="28"/>
      <c r="P55" s="29"/>
      <c r="Q55" s="29"/>
      <c r="R55" s="29"/>
      <c r="S55" s="29"/>
      <c r="T55" s="29"/>
      <c r="U55" s="29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9:34">
      <c r="I56" s="122"/>
      <c r="J56" s="31"/>
      <c r="K56" s="31"/>
      <c r="L56" s="31"/>
      <c r="M56" s="31"/>
      <c r="N56" s="31"/>
      <c r="O56" s="28"/>
      <c r="P56" s="29"/>
      <c r="Q56" s="29"/>
      <c r="R56" s="29"/>
      <c r="S56" s="29"/>
      <c r="T56" s="29"/>
      <c r="U56" s="29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9:34">
      <c r="I57" s="122"/>
      <c r="J57" s="31"/>
      <c r="K57" s="31"/>
      <c r="L57" s="31"/>
      <c r="M57" s="31"/>
      <c r="N57" s="31"/>
      <c r="O57" s="28"/>
      <c r="P57" s="29"/>
      <c r="Q57" s="29"/>
      <c r="R57" s="29"/>
      <c r="S57" s="29"/>
      <c r="T57" s="29"/>
      <c r="U57" s="29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9:34">
      <c r="I58" s="122"/>
      <c r="J58" s="36"/>
      <c r="K58" s="36"/>
      <c r="L58" s="36"/>
      <c r="M58" s="36"/>
      <c r="N58" s="36"/>
      <c r="O58" s="37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9:34">
      <c r="I59" s="122"/>
      <c r="J59" s="36"/>
      <c r="K59" s="36"/>
      <c r="L59" s="36"/>
      <c r="M59" s="36"/>
      <c r="N59" s="36"/>
      <c r="O59" s="37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9:34">
      <c r="I60" s="122"/>
      <c r="J60" s="36"/>
      <c r="K60" s="36"/>
      <c r="L60" s="36"/>
      <c r="M60" s="36"/>
      <c r="N60" s="36"/>
      <c r="O60" s="37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9:34">
      <c r="I61" s="122"/>
      <c r="J61" s="36"/>
      <c r="K61" s="36"/>
      <c r="L61" s="36"/>
      <c r="M61" s="36"/>
      <c r="N61" s="36"/>
      <c r="O61" s="37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9:34">
      <c r="I62" s="122"/>
      <c r="J62" s="36"/>
      <c r="K62" s="36"/>
      <c r="L62" s="36"/>
      <c r="M62" s="36"/>
      <c r="N62" s="36"/>
      <c r="O62" s="37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9:34">
      <c r="I63" s="122"/>
      <c r="J63" s="36"/>
      <c r="K63" s="36"/>
      <c r="L63" s="36"/>
      <c r="M63" s="36"/>
      <c r="N63" s="36"/>
      <c r="O63" s="37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9:34">
      <c r="I64" s="122"/>
      <c r="J64" s="36"/>
      <c r="K64" s="36"/>
      <c r="L64" s="36"/>
      <c r="M64" s="36"/>
      <c r="N64" s="36"/>
      <c r="O64" s="37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9:15">
      <c r="I65" s="121"/>
      <c r="J65" s="123"/>
      <c r="K65" s="123"/>
      <c r="L65" s="123"/>
      <c r="M65" s="123"/>
      <c r="N65" s="123"/>
      <c r="O65" s="27"/>
    </row>
    <row r="66" spans="9:15">
      <c r="I66" s="121"/>
      <c r="J66" s="121"/>
      <c r="K66" s="121"/>
      <c r="L66" s="121"/>
      <c r="M66" s="121"/>
      <c r="N66" s="121"/>
    </row>
    <row r="67" spans="9:15">
      <c r="I67" s="121"/>
      <c r="J67" s="121"/>
      <c r="K67" s="121"/>
      <c r="L67" s="121"/>
      <c r="M67" s="121"/>
      <c r="N67" s="121"/>
    </row>
    <row r="68" spans="9:15">
      <c r="I68" s="121"/>
      <c r="J68" s="121"/>
      <c r="K68" s="121"/>
      <c r="L68" s="121"/>
      <c r="M68" s="121"/>
      <c r="N68" s="121"/>
    </row>
    <row r="69" spans="9:15">
      <c r="I69" s="121"/>
      <c r="J69" s="121"/>
      <c r="K69" s="121"/>
      <c r="L69" s="121"/>
      <c r="M69" s="121"/>
      <c r="N69" s="121"/>
    </row>
    <row r="70" spans="9:15">
      <c r="I70" s="121"/>
      <c r="J70" s="121"/>
      <c r="K70" s="121"/>
      <c r="L70" s="121"/>
      <c r="M70" s="121"/>
      <c r="N70" s="121"/>
    </row>
    <row r="71" spans="9:15">
      <c r="I71" s="121"/>
      <c r="J71" s="121"/>
      <c r="K71" s="121"/>
      <c r="L71" s="121"/>
      <c r="M71" s="121"/>
      <c r="N71" s="121"/>
    </row>
    <row r="72" spans="9:15">
      <c r="I72" s="121"/>
      <c r="J72" s="121"/>
      <c r="K72" s="121"/>
      <c r="L72" s="121"/>
      <c r="M72" s="121"/>
      <c r="N72" s="121"/>
    </row>
    <row r="73" spans="9:15">
      <c r="I73" s="121"/>
      <c r="J73" s="121"/>
      <c r="K73" s="121"/>
      <c r="L73" s="121"/>
      <c r="M73" s="121"/>
      <c r="N73" s="121"/>
    </row>
    <row r="74" spans="9:15">
      <c r="I74" s="121"/>
      <c r="J74" s="121"/>
      <c r="K74" s="121"/>
      <c r="L74" s="121"/>
      <c r="M74" s="121"/>
      <c r="N74" s="121"/>
    </row>
    <row r="75" spans="9:15">
      <c r="I75" s="121"/>
      <c r="J75" s="121"/>
      <c r="K75" s="121"/>
      <c r="L75" s="121"/>
      <c r="M75" s="121"/>
      <c r="N75" s="121"/>
    </row>
    <row r="76" spans="9:15">
      <c r="I76" s="121"/>
      <c r="J76" s="121"/>
      <c r="K76" s="121"/>
      <c r="L76" s="121"/>
      <c r="M76" s="121"/>
      <c r="N76" s="121"/>
    </row>
    <row r="77" spans="9:15">
      <c r="I77" s="121"/>
      <c r="J77" s="121"/>
      <c r="K77" s="121"/>
      <c r="L77" s="121"/>
      <c r="M77" s="121"/>
      <c r="N77" s="121"/>
    </row>
    <row r="78" spans="9:15">
      <c r="I78" s="121"/>
      <c r="J78" s="121"/>
      <c r="K78" s="121"/>
      <c r="L78" s="121"/>
      <c r="M78" s="121"/>
      <c r="N78" s="121"/>
    </row>
  </sheetData>
  <sheetProtection password="CC61" sheet="1" objects="1" scenarios="1"/>
  <mergeCells count="5">
    <mergeCell ref="H1:H16"/>
    <mergeCell ref="B15:G15"/>
    <mergeCell ref="B1:G1"/>
    <mergeCell ref="B2:G2"/>
    <mergeCell ref="D3:G3"/>
  </mergeCells>
  <dataValidations count="6">
    <dataValidation type="list" allowBlank="1" showInputMessage="1" showErrorMessage="1" sqref="D11:D12 D14 G12:G13">
      <formula1>$K$12:$K$13</formula1>
    </dataValidation>
    <dataValidation type="list" allowBlank="1" showInputMessage="1" showErrorMessage="1" sqref="G11">
      <formula1>$I$2:$I$14</formula1>
    </dataValidation>
    <dataValidation type="list" allowBlank="1" showInputMessage="1" showErrorMessage="1" sqref="G9">
      <formula1>$J$14:$J$16</formula1>
    </dataValidation>
    <dataValidation type="list" allowBlank="1" showInputMessage="1" showErrorMessage="1" sqref="D10">
      <formula1>$L$11:$L$34</formula1>
    </dataValidation>
    <dataValidation type="list" allowBlank="1" showInputMessage="1" showErrorMessage="1" sqref="G14">
      <formula1>$J$17:$J$20</formula1>
    </dataValidation>
    <dataValidation type="whole" errorStyle="information" allowBlank="1" showInputMessage="1" error="DEAR SIR/MADAM  मोबाइल नंबर 10 अंक का होता है |" sqref="G8">
      <formula1>10</formula1>
      <formula2>10</formula2>
    </dataValidation>
  </dataValidations>
  <hyperlinks>
    <hyperlink ref="C16" r:id="rId1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AG32"/>
  <sheetViews>
    <sheetView topLeftCell="C18" zoomScale="70" zoomScaleNormal="70" workbookViewId="0">
      <selection activeCell="P7" sqref="P7:Q7"/>
    </sheetView>
  </sheetViews>
  <sheetFormatPr defaultColWidth="9.33203125" defaultRowHeight="14.4"/>
  <cols>
    <col min="1" max="2" width="9.33203125" style="11" hidden="1" customWidth="1"/>
    <col min="3" max="3" width="13.33203125" style="11" customWidth="1"/>
    <col min="4" max="4" width="10.21875" style="11" customWidth="1"/>
    <col min="5" max="7" width="5.5546875" style="11" customWidth="1"/>
    <col min="8" max="8" width="8.21875" style="11" customWidth="1"/>
    <col min="9" max="9" width="8.33203125" style="11" customWidth="1"/>
    <col min="10" max="12" width="6.33203125" style="11" customWidth="1"/>
    <col min="13" max="13" width="7.21875" style="11" customWidth="1"/>
    <col min="14" max="14" width="10.21875" style="11" customWidth="1"/>
    <col min="15" max="15" width="8.21875" style="11" customWidth="1"/>
    <col min="16" max="17" width="6.6640625" style="11" customWidth="1"/>
    <col min="18" max="18" width="7.21875" style="11" customWidth="1"/>
    <col min="19" max="19" width="5.5546875" style="11" customWidth="1"/>
    <col min="20" max="20" width="10" style="11" customWidth="1"/>
    <col min="21" max="21" width="5.77734375" style="11" customWidth="1"/>
    <col min="22" max="22" width="7.88671875" style="11" customWidth="1"/>
    <col min="23" max="24" width="6.33203125" style="11" customWidth="1"/>
    <col min="25" max="25" width="6.6640625" style="11" customWidth="1"/>
    <col min="26" max="26" width="9.33203125" style="11" customWidth="1"/>
    <col min="27" max="28" width="11" style="11" customWidth="1"/>
    <col min="29" max="16384" width="9.33203125" style="11"/>
  </cols>
  <sheetData>
    <row r="1" spans="1:32" ht="0.6" customHeight="1">
      <c r="A1" s="55"/>
      <c r="B1" s="55"/>
      <c r="C1" s="56"/>
      <c r="D1" s="57"/>
      <c r="E1" s="57"/>
      <c r="F1" s="57"/>
      <c r="G1" s="57"/>
      <c r="H1" s="57"/>
      <c r="I1" s="57"/>
      <c r="J1" s="57"/>
      <c r="K1" s="57"/>
      <c r="L1" s="8"/>
      <c r="M1" s="8"/>
      <c r="N1" s="58"/>
      <c r="O1" s="58"/>
      <c r="P1" s="58"/>
      <c r="Q1" s="58"/>
      <c r="R1" s="58"/>
      <c r="S1" s="58"/>
      <c r="T1" s="9"/>
      <c r="U1" s="57"/>
      <c r="V1" s="59"/>
      <c r="W1" s="59"/>
      <c r="X1" s="59"/>
      <c r="Y1" s="59"/>
      <c r="Z1" s="10"/>
      <c r="AA1" s="60"/>
      <c r="AB1" s="60"/>
      <c r="AC1" s="55"/>
    </row>
    <row r="2" spans="1:32" ht="27.6">
      <c r="A2" s="55"/>
      <c r="B2" s="55"/>
      <c r="C2" s="176" t="str">
        <f>MASTERDATA!D3</f>
        <v>GOVT. SR. SEC. VIRDHOLIYA, MAVALI UDAIPUR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55"/>
    </row>
    <row r="3" spans="1:32" ht="24">
      <c r="A3" s="55"/>
      <c r="B3" s="55"/>
      <c r="C3" s="177" t="s">
        <v>112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55"/>
    </row>
    <row r="4" spans="1:32" ht="17.399999999999999">
      <c r="A4" s="55"/>
      <c r="B4" s="5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55"/>
    </row>
    <row r="5" spans="1:32" ht="16.8">
      <c r="A5" s="13"/>
      <c r="B5" s="13"/>
      <c r="C5" s="14" t="s">
        <v>8</v>
      </c>
      <c r="D5" s="180" t="str">
        <f>MASTERDATA!D5</f>
        <v>SUNIL KUMAR MAHAWAR</v>
      </c>
      <c r="E5" s="180"/>
      <c r="F5" s="180"/>
      <c r="G5" s="180"/>
      <c r="H5" s="180"/>
      <c r="I5" s="180"/>
      <c r="J5" s="180"/>
      <c r="K5" s="179" t="s">
        <v>0</v>
      </c>
      <c r="L5" s="179"/>
      <c r="M5" s="182" t="str">
        <f>MASTERDATA!D6</f>
        <v>970B</v>
      </c>
      <c r="N5" s="182"/>
      <c r="O5" s="182"/>
      <c r="P5" s="15"/>
      <c r="Q5" s="15"/>
      <c r="R5" s="14" t="s">
        <v>9</v>
      </c>
      <c r="S5" s="175">
        <f>MASTERDATA!D4</f>
        <v>0</v>
      </c>
      <c r="T5" s="175"/>
      <c r="U5" s="175"/>
      <c r="V5" s="175"/>
      <c r="W5" s="13"/>
      <c r="X5" s="16"/>
      <c r="Y5" s="179" t="s">
        <v>10</v>
      </c>
      <c r="Z5" s="179"/>
      <c r="AA5" s="178">
        <f>MASTERDATA!G6</f>
        <v>61138157815</v>
      </c>
      <c r="AB5" s="178"/>
      <c r="AC5" s="13"/>
    </row>
    <row r="6" spans="1:32" ht="17.399999999999999" thickBot="1">
      <c r="A6" s="13"/>
      <c r="B6" s="13"/>
      <c r="C6" s="17" t="s">
        <v>11</v>
      </c>
      <c r="D6" s="181" t="str">
        <f>IF(MASTERDATA!G5="","",CONCATENATE(MASTERDATA!G5," ","(",MASTERDATA!D10,")"))</f>
        <v>TEACHER (L10)</v>
      </c>
      <c r="E6" s="181"/>
      <c r="F6" s="181"/>
      <c r="G6" s="181"/>
      <c r="H6" s="181"/>
      <c r="I6" s="181"/>
      <c r="J6" s="181"/>
      <c r="K6" s="173" t="s">
        <v>12</v>
      </c>
      <c r="L6" s="173"/>
      <c r="M6" s="181" t="str">
        <f>MASTERDATA!D7</f>
        <v>XXXXXX</v>
      </c>
      <c r="N6" s="181"/>
      <c r="O6" s="61"/>
      <c r="P6" s="15"/>
      <c r="Q6" s="13"/>
      <c r="R6" s="183" t="str">
        <f>MASTERDATA!C8</f>
        <v>GPF NO.:-</v>
      </c>
      <c r="S6" s="183"/>
      <c r="T6" s="174" t="str">
        <f>IF(MASTERDATA!D8="","",MASTERDATA!D8)</f>
        <v>RJ4949</v>
      </c>
      <c r="U6" s="174"/>
      <c r="V6" s="174"/>
      <c r="W6" s="174"/>
      <c r="X6" s="18"/>
      <c r="Y6" s="173" t="s">
        <v>13</v>
      </c>
      <c r="Z6" s="173"/>
      <c r="AA6" s="174">
        <f>MASTERDATA!G8</f>
        <v>9664061084</v>
      </c>
      <c r="AB6" s="174"/>
      <c r="AC6" s="13"/>
    </row>
    <row r="7" spans="1:32" ht="110.7" customHeight="1">
      <c r="A7" s="62"/>
      <c r="B7" s="62"/>
      <c r="C7" s="63" t="s">
        <v>14</v>
      </c>
      <c r="D7" s="64" t="s">
        <v>15</v>
      </c>
      <c r="E7" s="64" t="s">
        <v>16</v>
      </c>
      <c r="F7" s="64" t="s">
        <v>17</v>
      </c>
      <c r="G7" s="64" t="s">
        <v>18</v>
      </c>
      <c r="H7" s="64" t="s">
        <v>19</v>
      </c>
      <c r="I7" s="64" t="s">
        <v>20</v>
      </c>
      <c r="J7" s="64" t="s">
        <v>21</v>
      </c>
      <c r="K7" s="64" t="s">
        <v>22</v>
      </c>
      <c r="L7" s="64" t="str">
        <f>IF(MASTERDATA!G14="NA","Other Allowance","CCA")</f>
        <v>Other Allowance</v>
      </c>
      <c r="M7" s="64" t="s">
        <v>23</v>
      </c>
      <c r="N7" s="65" t="s">
        <v>24</v>
      </c>
      <c r="O7" s="64" t="s">
        <v>52</v>
      </c>
      <c r="P7" s="64" t="s">
        <v>25</v>
      </c>
      <c r="Q7" s="64" t="s">
        <v>26</v>
      </c>
      <c r="R7" s="64" t="s">
        <v>27</v>
      </c>
      <c r="S7" s="64" t="s">
        <v>28</v>
      </c>
      <c r="T7" s="64" t="s">
        <v>29</v>
      </c>
      <c r="U7" s="64" t="s">
        <v>30</v>
      </c>
      <c r="V7" s="64" t="s">
        <v>31</v>
      </c>
      <c r="W7" s="64" t="s">
        <v>32</v>
      </c>
      <c r="X7" s="64" t="s">
        <v>33</v>
      </c>
      <c r="Y7" s="64" t="s">
        <v>33</v>
      </c>
      <c r="Z7" s="64" t="s">
        <v>34</v>
      </c>
      <c r="AA7" s="65" t="s">
        <v>35</v>
      </c>
      <c r="AB7" s="66" t="s">
        <v>36</v>
      </c>
      <c r="AC7" s="62"/>
    </row>
    <row r="8" spans="1:32" ht="22.35" customHeight="1">
      <c r="A8" s="67"/>
      <c r="B8" s="67">
        <v>3</v>
      </c>
      <c r="C8" s="68">
        <v>44986</v>
      </c>
      <c r="D8" s="69">
        <f>MASTERDATA!D9</f>
        <v>36900</v>
      </c>
      <c r="E8" s="70">
        <v>0</v>
      </c>
      <c r="F8" s="70">
        <v>0</v>
      </c>
      <c r="G8" s="70">
        <v>0</v>
      </c>
      <c r="H8" s="70">
        <f>ROUND(38%*D8,0)</f>
        <v>14022</v>
      </c>
      <c r="I8" s="71">
        <f>IF(MASTERDATA!$G$9="NA",0,IF(MASTERDATA!$G$9=9%,ROUND(0.09*D8,0),ROUND(0.18*D8,0)))</f>
        <v>3321</v>
      </c>
      <c r="J8" s="70"/>
      <c r="K8" s="70"/>
      <c r="L8" s="70" t="str">
        <f>IF(MASTERDATA!G14="NA","",MASTERDATA!G14)</f>
        <v/>
      </c>
      <c r="M8" s="70"/>
      <c r="N8" s="72">
        <f t="shared" ref="N8:N26" si="0">SUM(D8:M8)</f>
        <v>54243</v>
      </c>
      <c r="O8" s="70">
        <f>MASTERDATA!G10</f>
        <v>2850</v>
      </c>
      <c r="P8" s="70">
        <v>0</v>
      </c>
      <c r="Q8" s="70">
        <f>MASTERDATA!G7</f>
        <v>5000</v>
      </c>
      <c r="R8" s="70"/>
      <c r="S8" s="71">
        <f>IF(MASTERDATA!$G$12="NO",0,IF(D9&lt;18001,265,IF(D9&lt;33501,440,IF(D9&lt;54001,658,875))))</f>
        <v>658</v>
      </c>
      <c r="T8" s="70"/>
      <c r="U8" s="70">
        <v>0</v>
      </c>
      <c r="V8" s="70"/>
      <c r="W8" s="70"/>
      <c r="X8" s="70" t="s">
        <v>1</v>
      </c>
      <c r="Y8" s="73"/>
      <c r="Z8" s="74">
        <f>SUM(O8:Y8)</f>
        <v>8508</v>
      </c>
      <c r="AA8" s="75">
        <f t="shared" ref="AA8:AA26" si="1">N8-Z8</f>
        <v>45735</v>
      </c>
      <c r="AB8" s="76"/>
      <c r="AC8" s="67"/>
    </row>
    <row r="9" spans="1:32" ht="22.35" customHeight="1">
      <c r="A9" s="67"/>
      <c r="B9" s="67">
        <v>4</v>
      </c>
      <c r="C9" s="68">
        <v>45017</v>
      </c>
      <c r="D9" s="69">
        <f>D8</f>
        <v>36900</v>
      </c>
      <c r="E9" s="70">
        <v>0</v>
      </c>
      <c r="F9" s="70">
        <v>0</v>
      </c>
      <c r="G9" s="70">
        <v>0</v>
      </c>
      <c r="H9" s="70">
        <f t="shared" ref="H9:H15" si="2">ROUND(42%*D9,0)</f>
        <v>15498</v>
      </c>
      <c r="I9" s="71">
        <f>IF(MASTERDATA!$G$9="NA",0,IF(MASTERDATA!$G$9=9%,ROUND(0.09*D9,0),ROUND(0.18*D9,0)))</f>
        <v>3321</v>
      </c>
      <c r="J9" s="70">
        <v>0</v>
      </c>
      <c r="K9" s="70">
        <v>0</v>
      </c>
      <c r="L9" s="70">
        <f>IF(L$8=L78,0,L8)</f>
        <v>0</v>
      </c>
      <c r="M9" s="70"/>
      <c r="N9" s="72">
        <f t="shared" si="0"/>
        <v>55719</v>
      </c>
      <c r="O9" s="70">
        <f t="shared" ref="O9:O19" si="3">O8</f>
        <v>2850</v>
      </c>
      <c r="P9" s="70">
        <v>0</v>
      </c>
      <c r="Q9" s="70">
        <f t="shared" ref="Q9:R19" si="4">Q8</f>
        <v>5000</v>
      </c>
      <c r="R9" s="70">
        <f>R8</f>
        <v>0</v>
      </c>
      <c r="S9" s="71">
        <f>IF(MASTERDATA!$G$12="NO",0,IF(D10&lt;18001,265,IF(D10&lt;33501,440,IF(D10&lt;54001,658,875))))</f>
        <v>658</v>
      </c>
      <c r="T9" s="70">
        <f t="shared" ref="T9:T18" si="5">T8</f>
        <v>0</v>
      </c>
      <c r="U9" s="70">
        <v>1400</v>
      </c>
      <c r="V9" s="70">
        <f>V8</f>
        <v>0</v>
      </c>
      <c r="W9" s="70"/>
      <c r="X9" s="70" t="s">
        <v>1</v>
      </c>
      <c r="Y9" s="70">
        <v>0</v>
      </c>
      <c r="Z9" s="74">
        <f t="shared" ref="Z9:Z25" si="6">SUM(O9:Y9)</f>
        <v>9908</v>
      </c>
      <c r="AA9" s="75">
        <f t="shared" si="1"/>
        <v>45811</v>
      </c>
      <c r="AB9" s="76"/>
      <c r="AC9" s="67"/>
    </row>
    <row r="10" spans="1:32" ht="22.35" customHeight="1">
      <c r="A10" s="67"/>
      <c r="B10" s="67">
        <v>5</v>
      </c>
      <c r="C10" s="68">
        <v>45047</v>
      </c>
      <c r="D10" s="69">
        <f>D9</f>
        <v>36900</v>
      </c>
      <c r="E10" s="70">
        <v>0</v>
      </c>
      <c r="F10" s="70">
        <v>0</v>
      </c>
      <c r="G10" s="70">
        <v>0</v>
      </c>
      <c r="H10" s="70">
        <f t="shared" si="2"/>
        <v>15498</v>
      </c>
      <c r="I10" s="71">
        <f>IF(MASTERDATA!$G$9="NA",0,IF(MASTERDATA!$G$9=9%,ROUND(0.09*D10,0),ROUND(0.18*D10,0)))</f>
        <v>3321</v>
      </c>
      <c r="J10" s="70">
        <v>0</v>
      </c>
      <c r="K10" s="70">
        <v>0</v>
      </c>
      <c r="L10" s="70">
        <f t="shared" ref="L10:L19" si="7">IF(L$8=0,0,L9)</f>
        <v>0</v>
      </c>
      <c r="M10" s="70" t="s">
        <v>1</v>
      </c>
      <c r="N10" s="72">
        <f t="shared" si="0"/>
        <v>55719</v>
      </c>
      <c r="O10" s="70">
        <f>O11</f>
        <v>2850</v>
      </c>
      <c r="P10" s="70">
        <v>0</v>
      </c>
      <c r="Q10" s="70">
        <f t="shared" si="4"/>
        <v>5000</v>
      </c>
      <c r="R10" s="70">
        <f t="shared" si="4"/>
        <v>0</v>
      </c>
      <c r="S10" s="71">
        <f>IF(MASTERDATA!$G$12="NO",0,IF(D10&lt;18001,265,IF(D10&lt;33501,440,IF(D10&lt;54001,658,875))))</f>
        <v>658</v>
      </c>
      <c r="T10" s="70">
        <f t="shared" si="5"/>
        <v>0</v>
      </c>
      <c r="U10" s="70">
        <v>0</v>
      </c>
      <c r="V10" s="70">
        <f t="shared" ref="V10:V19" si="8">V9</f>
        <v>0</v>
      </c>
      <c r="W10" s="70"/>
      <c r="X10" s="70" t="s">
        <v>1</v>
      </c>
      <c r="Y10" s="70">
        <v>0</v>
      </c>
      <c r="Z10" s="74">
        <f t="shared" si="6"/>
        <v>8508</v>
      </c>
      <c r="AA10" s="75">
        <f t="shared" si="1"/>
        <v>47211</v>
      </c>
      <c r="AB10" s="76"/>
      <c r="AC10" s="67"/>
      <c r="AF10" s="19"/>
    </row>
    <row r="11" spans="1:32" ht="22.35" customHeight="1">
      <c r="A11" s="67"/>
      <c r="B11" s="67">
        <v>6</v>
      </c>
      <c r="C11" s="68">
        <v>45078</v>
      </c>
      <c r="D11" s="69">
        <f>D10</f>
        <v>36900</v>
      </c>
      <c r="E11" s="70">
        <v>0</v>
      </c>
      <c r="F11" s="70">
        <v>0</v>
      </c>
      <c r="G11" s="70">
        <v>0</v>
      </c>
      <c r="H11" s="70">
        <f t="shared" si="2"/>
        <v>15498</v>
      </c>
      <c r="I11" s="71">
        <f>IF(MASTERDATA!$G$9="NA",0,IF(MASTERDATA!$G$9=9%,ROUND(0.09*D11,0),ROUND(0.18*D11,0)))</f>
        <v>3321</v>
      </c>
      <c r="J11" s="70">
        <v>0</v>
      </c>
      <c r="K11" s="70">
        <v>0</v>
      </c>
      <c r="L11" s="70">
        <f t="shared" si="7"/>
        <v>0</v>
      </c>
      <c r="M11" s="70" t="s">
        <v>1</v>
      </c>
      <c r="N11" s="72">
        <f t="shared" si="0"/>
        <v>55719</v>
      </c>
      <c r="O11" s="70">
        <f>MASTERDATA!G10</f>
        <v>2850</v>
      </c>
      <c r="P11" s="70">
        <v>0</v>
      </c>
      <c r="Q11" s="70">
        <f t="shared" si="4"/>
        <v>5000</v>
      </c>
      <c r="R11" s="70">
        <f t="shared" si="4"/>
        <v>0</v>
      </c>
      <c r="S11" s="71">
        <f>IF(MASTERDATA!$G$12="NO",0,IF(D11&lt;18001,265,IF(D11&lt;33501,440,IF(D11&lt;54001,658,875))))</f>
        <v>658</v>
      </c>
      <c r="T11" s="70">
        <f t="shared" si="5"/>
        <v>0</v>
      </c>
      <c r="U11" s="70">
        <v>0</v>
      </c>
      <c r="V11" s="70">
        <f t="shared" si="8"/>
        <v>0</v>
      </c>
      <c r="W11" s="70"/>
      <c r="X11" s="70" t="s">
        <v>1</v>
      </c>
      <c r="Y11" s="70">
        <v>0</v>
      </c>
      <c r="Z11" s="74">
        <f t="shared" si="6"/>
        <v>8508</v>
      </c>
      <c r="AA11" s="75">
        <f t="shared" si="1"/>
        <v>47211</v>
      </c>
      <c r="AB11" s="76"/>
      <c r="AC11" s="67"/>
    </row>
    <row r="12" spans="1:32" ht="22.35" customHeight="1">
      <c r="A12" s="67"/>
      <c r="B12" s="67">
        <v>7</v>
      </c>
      <c r="C12" s="68">
        <v>45108</v>
      </c>
      <c r="D12" s="69">
        <f>MROUND(ROUND(1.03*D11,0),100)</f>
        <v>38000</v>
      </c>
      <c r="E12" s="70">
        <v>0</v>
      </c>
      <c r="F12" s="70">
        <v>0</v>
      </c>
      <c r="G12" s="70">
        <v>0</v>
      </c>
      <c r="H12" s="70">
        <f t="shared" si="2"/>
        <v>15960</v>
      </c>
      <c r="I12" s="71">
        <f>IF(MASTERDATA!$G$9="NA",0,IF(MASTERDATA!$G$9=9%,ROUND(0.09*D12,0),ROUND(0.18*D12,0)))</f>
        <v>3420</v>
      </c>
      <c r="J12" s="70">
        <v>0</v>
      </c>
      <c r="K12" s="70">
        <v>0</v>
      </c>
      <c r="L12" s="70">
        <f t="shared" si="7"/>
        <v>0</v>
      </c>
      <c r="M12" s="70" t="s">
        <v>1</v>
      </c>
      <c r="N12" s="72">
        <f t="shared" si="0"/>
        <v>57380</v>
      </c>
      <c r="O12" s="70">
        <f t="shared" si="3"/>
        <v>2850</v>
      </c>
      <c r="P12" s="70">
        <v>0</v>
      </c>
      <c r="Q12" s="70">
        <f t="shared" si="4"/>
        <v>5000</v>
      </c>
      <c r="R12" s="70">
        <f t="shared" si="4"/>
        <v>0</v>
      </c>
      <c r="S12" s="71">
        <f>IF(MASTERDATA!$G$12="NO",0,IF(D12&lt;18001,265,IF(D12&lt;33501,440,IF(D12&lt;54001,658,875))))</f>
        <v>658</v>
      </c>
      <c r="T12" s="70">
        <f t="shared" si="5"/>
        <v>0</v>
      </c>
      <c r="U12" s="70">
        <v>0</v>
      </c>
      <c r="V12" s="70">
        <f t="shared" si="8"/>
        <v>0</v>
      </c>
      <c r="W12" s="70"/>
      <c r="X12" s="70" t="s">
        <v>1</v>
      </c>
      <c r="Y12" s="70">
        <v>0</v>
      </c>
      <c r="Z12" s="74">
        <f t="shared" si="6"/>
        <v>8508</v>
      </c>
      <c r="AA12" s="75">
        <f t="shared" si="1"/>
        <v>48872</v>
      </c>
      <c r="AB12" s="76"/>
      <c r="AC12" s="67"/>
    </row>
    <row r="13" spans="1:32" ht="22.35" customHeight="1">
      <c r="A13" s="67"/>
      <c r="B13" s="67">
        <v>8</v>
      </c>
      <c r="C13" s="68">
        <v>45139</v>
      </c>
      <c r="D13" s="69">
        <f t="shared" ref="D13:D19" si="9">D12</f>
        <v>38000</v>
      </c>
      <c r="E13" s="70">
        <v>0</v>
      </c>
      <c r="F13" s="70">
        <v>0</v>
      </c>
      <c r="G13" s="70">
        <v>0</v>
      </c>
      <c r="H13" s="70">
        <f t="shared" si="2"/>
        <v>15960</v>
      </c>
      <c r="I13" s="71">
        <f>IF(MASTERDATA!$G$9="NA",0,IF(MASTERDATA!$G$9=9%,ROUND(0.09*D13,0),ROUND(0.18*D13,0)))</f>
        <v>3420</v>
      </c>
      <c r="J13" s="70">
        <v>0</v>
      </c>
      <c r="K13" s="70">
        <v>0</v>
      </c>
      <c r="L13" s="70">
        <f t="shared" si="7"/>
        <v>0</v>
      </c>
      <c r="M13" s="70" t="s">
        <v>1</v>
      </c>
      <c r="N13" s="72">
        <f t="shared" si="0"/>
        <v>57380</v>
      </c>
      <c r="O13" s="70">
        <f>O12</f>
        <v>2850</v>
      </c>
      <c r="P13" s="70">
        <v>0</v>
      </c>
      <c r="Q13" s="70">
        <f t="shared" si="4"/>
        <v>5000</v>
      </c>
      <c r="R13" s="70">
        <f t="shared" si="4"/>
        <v>0</v>
      </c>
      <c r="S13" s="71">
        <f>IF(MASTERDATA!$G$12="NO",0,IF(D13&lt;18001,265,IF(D13&lt;33501,440,IF(D13&lt;54001,658,875))))</f>
        <v>658</v>
      </c>
      <c r="T13" s="70">
        <f t="shared" si="5"/>
        <v>0</v>
      </c>
      <c r="U13" s="70">
        <v>0</v>
      </c>
      <c r="V13" s="70">
        <f t="shared" si="8"/>
        <v>0</v>
      </c>
      <c r="W13" s="70"/>
      <c r="X13" s="70" t="s">
        <v>1</v>
      </c>
      <c r="Y13" s="70">
        <v>0</v>
      </c>
      <c r="Z13" s="74">
        <f t="shared" si="6"/>
        <v>8508</v>
      </c>
      <c r="AA13" s="75">
        <f t="shared" si="1"/>
        <v>48872</v>
      </c>
      <c r="AB13" s="76"/>
      <c r="AC13" s="67"/>
    </row>
    <row r="14" spans="1:32" ht="22.35" customHeight="1">
      <c r="A14" s="67"/>
      <c r="B14" s="67">
        <v>9</v>
      </c>
      <c r="C14" s="68">
        <v>45170</v>
      </c>
      <c r="D14" s="69">
        <f t="shared" si="9"/>
        <v>38000</v>
      </c>
      <c r="E14" s="70">
        <v>0</v>
      </c>
      <c r="F14" s="70">
        <v>0</v>
      </c>
      <c r="G14" s="70">
        <v>0</v>
      </c>
      <c r="H14" s="70">
        <f t="shared" si="2"/>
        <v>15960</v>
      </c>
      <c r="I14" s="71">
        <f>IF(MASTERDATA!$G$9="NA",0,IF(MASTERDATA!$G$9=9%,ROUND(0.09*D14,0),ROUND(0.18*D14,0)))</f>
        <v>3420</v>
      </c>
      <c r="J14" s="70">
        <v>0</v>
      </c>
      <c r="K14" s="70">
        <v>0</v>
      </c>
      <c r="L14" s="70">
        <f t="shared" si="7"/>
        <v>0</v>
      </c>
      <c r="M14" s="70" t="s">
        <v>1</v>
      </c>
      <c r="N14" s="72">
        <f t="shared" si="0"/>
        <v>57380</v>
      </c>
      <c r="O14" s="70">
        <f t="shared" si="3"/>
        <v>2850</v>
      </c>
      <c r="P14" s="70">
        <v>0</v>
      </c>
      <c r="Q14" s="70">
        <f t="shared" si="4"/>
        <v>5000</v>
      </c>
      <c r="R14" s="70">
        <f t="shared" si="4"/>
        <v>0</v>
      </c>
      <c r="S14" s="71">
        <f>IF(MASTERDATA!$G$12="NO",0,IF(D14&lt;18001,265,IF(D14&lt;33501,440,IF(D14&lt;54001,658,875))))</f>
        <v>658</v>
      </c>
      <c r="T14" s="70">
        <f t="shared" si="5"/>
        <v>0</v>
      </c>
      <c r="U14" s="70">
        <v>0</v>
      </c>
      <c r="V14" s="70">
        <f t="shared" si="8"/>
        <v>0</v>
      </c>
      <c r="W14" s="70"/>
      <c r="X14" s="70" t="s">
        <v>1</v>
      </c>
      <c r="Y14" s="70">
        <v>0</v>
      </c>
      <c r="Z14" s="74">
        <f t="shared" si="6"/>
        <v>8508</v>
      </c>
      <c r="AA14" s="75">
        <f t="shared" si="1"/>
        <v>48872</v>
      </c>
      <c r="AB14" s="76"/>
      <c r="AC14" s="67"/>
    </row>
    <row r="15" spans="1:32" ht="26.7" customHeight="1">
      <c r="A15" s="67"/>
      <c r="B15" s="67">
        <v>10</v>
      </c>
      <c r="C15" s="68">
        <v>45200</v>
      </c>
      <c r="D15" s="69">
        <f t="shared" si="9"/>
        <v>38000</v>
      </c>
      <c r="E15" s="70">
        <v>0</v>
      </c>
      <c r="F15" s="70">
        <v>0</v>
      </c>
      <c r="G15" s="70">
        <v>0</v>
      </c>
      <c r="H15" s="70">
        <f t="shared" si="2"/>
        <v>15960</v>
      </c>
      <c r="I15" s="71">
        <f>IF(MASTERDATA!$G$9="NA",0,IF(MASTERDATA!$G$9=9%,ROUND(0.09*D15,0),ROUND(0.18*D15,0)))</f>
        <v>3420</v>
      </c>
      <c r="J15" s="70">
        <v>0</v>
      </c>
      <c r="K15" s="70">
        <v>0</v>
      </c>
      <c r="L15" s="70">
        <f t="shared" si="7"/>
        <v>0</v>
      </c>
      <c r="M15" s="70" t="s">
        <v>1</v>
      </c>
      <c r="N15" s="72">
        <f>SUM(D15:M15)</f>
        <v>57380</v>
      </c>
      <c r="O15" s="70">
        <f t="shared" si="3"/>
        <v>2850</v>
      </c>
      <c r="P15" s="70">
        <v>0</v>
      </c>
      <c r="Q15" s="70">
        <f t="shared" si="4"/>
        <v>5000</v>
      </c>
      <c r="R15" s="70">
        <f t="shared" si="4"/>
        <v>0</v>
      </c>
      <c r="S15" s="71">
        <f>IF(MASTERDATA!$G$12="NO",0,IF(D15&lt;18001,265,IF(D15&lt;33501,440,IF(D15&lt;54001,658,875))))</f>
        <v>658</v>
      </c>
      <c r="T15" s="70">
        <f t="shared" si="5"/>
        <v>0</v>
      </c>
      <c r="U15" s="70">
        <v>0</v>
      </c>
      <c r="V15" s="70">
        <f t="shared" si="8"/>
        <v>0</v>
      </c>
      <c r="W15" s="70"/>
      <c r="X15" s="70" t="s">
        <v>1</v>
      </c>
      <c r="Y15" s="70">
        <v>0</v>
      </c>
      <c r="Z15" s="74">
        <f t="shared" si="6"/>
        <v>8508</v>
      </c>
      <c r="AA15" s="75">
        <f t="shared" si="1"/>
        <v>48872</v>
      </c>
      <c r="AB15" s="76"/>
      <c r="AC15" s="67"/>
    </row>
    <row r="16" spans="1:32" ht="26.7" customHeight="1">
      <c r="A16" s="67"/>
      <c r="B16" s="67">
        <v>11</v>
      </c>
      <c r="C16" s="68">
        <v>45231</v>
      </c>
      <c r="D16" s="69">
        <f t="shared" si="9"/>
        <v>38000</v>
      </c>
      <c r="E16" s="70">
        <v>0</v>
      </c>
      <c r="F16" s="70">
        <v>0</v>
      </c>
      <c r="G16" s="70">
        <v>0</v>
      </c>
      <c r="H16" s="70">
        <f>ROUND(46%*D16,0)</f>
        <v>17480</v>
      </c>
      <c r="I16" s="71">
        <f>IF(MASTERDATA!$G$9="NA",0,IF(MASTERDATA!$G$9=9%,ROUND(0.09*D16,0),ROUND(0.18*D16,0)))</f>
        <v>3420</v>
      </c>
      <c r="J16" s="70">
        <v>0</v>
      </c>
      <c r="K16" s="70">
        <v>0</v>
      </c>
      <c r="L16" s="70">
        <f t="shared" si="7"/>
        <v>0</v>
      </c>
      <c r="M16" s="70" t="s">
        <v>1</v>
      </c>
      <c r="N16" s="72">
        <f t="shared" si="0"/>
        <v>58900</v>
      </c>
      <c r="O16" s="70">
        <f t="shared" si="3"/>
        <v>2850</v>
      </c>
      <c r="P16" s="70">
        <v>0</v>
      </c>
      <c r="Q16" s="70">
        <f t="shared" si="4"/>
        <v>5000</v>
      </c>
      <c r="R16" s="70">
        <f t="shared" si="4"/>
        <v>0</v>
      </c>
      <c r="S16" s="71">
        <f>IF(MASTERDATA!$G$12="NO",0,IF(D16&lt;18001,265,IF(D16&lt;33501,440,IF(D16&lt;54001,658,875))))</f>
        <v>658</v>
      </c>
      <c r="T16" s="70">
        <f t="shared" si="5"/>
        <v>0</v>
      </c>
      <c r="U16" s="70">
        <v>0</v>
      </c>
      <c r="V16" s="70">
        <f t="shared" si="8"/>
        <v>0</v>
      </c>
      <c r="W16" s="70"/>
      <c r="X16" s="70" t="s">
        <v>1</v>
      </c>
      <c r="Y16" s="70">
        <v>0</v>
      </c>
      <c r="Z16" s="74">
        <f t="shared" si="6"/>
        <v>8508</v>
      </c>
      <c r="AA16" s="75">
        <f t="shared" si="1"/>
        <v>50392</v>
      </c>
      <c r="AB16" s="76"/>
      <c r="AC16" s="67"/>
    </row>
    <row r="17" spans="1:33" ht="26.7" customHeight="1">
      <c r="A17" s="67"/>
      <c r="B17" s="67">
        <v>12</v>
      </c>
      <c r="C17" s="68">
        <v>45261</v>
      </c>
      <c r="D17" s="69">
        <f t="shared" si="9"/>
        <v>38000</v>
      </c>
      <c r="E17" s="70">
        <v>0</v>
      </c>
      <c r="F17" s="70">
        <v>0</v>
      </c>
      <c r="G17" s="70">
        <v>0</v>
      </c>
      <c r="H17" s="70">
        <f t="shared" ref="H17:H19" si="10">ROUND(46%*D17,0)</f>
        <v>17480</v>
      </c>
      <c r="I17" s="71">
        <f>IF(MASTERDATA!$G$9="NA",0,IF(MASTERDATA!$G$9=9%,ROUND(0.09*D17,0),ROUND(0.18*D17,0)))</f>
        <v>3420</v>
      </c>
      <c r="J17" s="70">
        <v>0</v>
      </c>
      <c r="K17" s="70">
        <v>0</v>
      </c>
      <c r="L17" s="70">
        <f t="shared" si="7"/>
        <v>0</v>
      </c>
      <c r="M17" s="70" t="s">
        <v>1</v>
      </c>
      <c r="N17" s="72">
        <f t="shared" si="0"/>
        <v>58900</v>
      </c>
      <c r="O17" s="70">
        <f>O16</f>
        <v>2850</v>
      </c>
      <c r="P17" s="70">
        <v>0</v>
      </c>
      <c r="Q17" s="70">
        <f t="shared" si="4"/>
        <v>5000</v>
      </c>
      <c r="R17" s="70">
        <f t="shared" si="4"/>
        <v>0</v>
      </c>
      <c r="S17" s="71">
        <f>IF(MASTERDATA!$G$12="NO",0,IF(D17&lt;18001,265,IF(D17&lt;33501,440,IF(D17&lt;54001,658,875))))</f>
        <v>658</v>
      </c>
      <c r="T17" s="70">
        <f t="shared" si="5"/>
        <v>0</v>
      </c>
      <c r="U17" s="70">
        <v>0</v>
      </c>
      <c r="V17" s="70">
        <f t="shared" si="8"/>
        <v>0</v>
      </c>
      <c r="W17" s="70"/>
      <c r="X17" s="70" t="s">
        <v>1</v>
      </c>
      <c r="Y17" s="70">
        <v>0</v>
      </c>
      <c r="Z17" s="74">
        <f t="shared" si="6"/>
        <v>8508</v>
      </c>
      <c r="AA17" s="75">
        <f t="shared" si="1"/>
        <v>50392</v>
      </c>
      <c r="AB17" s="76"/>
      <c r="AC17" s="67"/>
      <c r="AD17" s="20"/>
      <c r="AE17" s="20"/>
      <c r="AF17" s="20"/>
      <c r="AG17" s="20"/>
    </row>
    <row r="18" spans="1:33" ht="22.35" customHeight="1">
      <c r="A18" s="67"/>
      <c r="B18" s="67">
        <v>1</v>
      </c>
      <c r="C18" s="68">
        <v>45292</v>
      </c>
      <c r="D18" s="69">
        <f t="shared" si="9"/>
        <v>38000</v>
      </c>
      <c r="E18" s="70">
        <v>0</v>
      </c>
      <c r="F18" s="70">
        <v>0</v>
      </c>
      <c r="G18" s="70">
        <v>0</v>
      </c>
      <c r="H18" s="70">
        <f t="shared" si="10"/>
        <v>17480</v>
      </c>
      <c r="I18" s="71">
        <f>IF(MASTERDATA!$G$9="NA",0,IF(MASTERDATA!$G$9=9%,ROUND(0.09*D18,0),ROUND(0.18*D18,0)))</f>
        <v>3420</v>
      </c>
      <c r="J18" s="70">
        <v>0</v>
      </c>
      <c r="K18" s="70">
        <v>0</v>
      </c>
      <c r="L18" s="70">
        <f t="shared" si="7"/>
        <v>0</v>
      </c>
      <c r="M18" s="70" t="s">
        <v>1</v>
      </c>
      <c r="N18" s="72">
        <f t="shared" si="0"/>
        <v>58900</v>
      </c>
      <c r="O18" s="70">
        <f t="shared" si="3"/>
        <v>2850</v>
      </c>
      <c r="P18" s="70">
        <v>0</v>
      </c>
      <c r="Q18" s="70">
        <f t="shared" si="4"/>
        <v>5000</v>
      </c>
      <c r="R18" s="70">
        <f t="shared" si="4"/>
        <v>0</v>
      </c>
      <c r="S18" s="71">
        <f>IF(MASTERDATA!$G$12="NO",0,IF(D18&lt;18001,265,IF(D18&lt;33501,440,IF(D18&lt;54001,658,875))))</f>
        <v>658</v>
      </c>
      <c r="T18" s="70">
        <f t="shared" si="5"/>
        <v>0</v>
      </c>
      <c r="U18" s="70">
        <v>0</v>
      </c>
      <c r="V18" s="70">
        <f t="shared" si="8"/>
        <v>0</v>
      </c>
      <c r="W18" s="70"/>
      <c r="X18" s="70" t="s">
        <v>1</v>
      </c>
      <c r="Y18" s="70">
        <v>0</v>
      </c>
      <c r="Z18" s="74">
        <f t="shared" si="6"/>
        <v>8508</v>
      </c>
      <c r="AA18" s="75">
        <f t="shared" si="1"/>
        <v>50392</v>
      </c>
      <c r="AB18" s="76"/>
      <c r="AC18" s="67"/>
      <c r="AD18" s="20"/>
      <c r="AE18" s="20"/>
      <c r="AF18" s="20"/>
      <c r="AG18" s="20"/>
    </row>
    <row r="19" spans="1:33" ht="25.35" customHeight="1">
      <c r="A19" s="67"/>
      <c r="B19" s="67">
        <v>2</v>
      </c>
      <c r="C19" s="68">
        <v>45323</v>
      </c>
      <c r="D19" s="69">
        <f t="shared" si="9"/>
        <v>38000</v>
      </c>
      <c r="E19" s="70">
        <v>0</v>
      </c>
      <c r="F19" s="70">
        <v>0</v>
      </c>
      <c r="G19" s="70">
        <v>0</v>
      </c>
      <c r="H19" s="70">
        <f t="shared" si="10"/>
        <v>17480</v>
      </c>
      <c r="I19" s="71">
        <f>IF(MASTERDATA!$G$9="NA",0,IF(MASTERDATA!$G$9=9%,ROUND(0.09*D19,0),ROUND(0.18*D19,0)))</f>
        <v>3420</v>
      </c>
      <c r="J19" s="70">
        <v>0</v>
      </c>
      <c r="K19" s="70">
        <v>0</v>
      </c>
      <c r="L19" s="70">
        <f t="shared" si="7"/>
        <v>0</v>
      </c>
      <c r="M19" s="70" t="s">
        <v>1</v>
      </c>
      <c r="N19" s="72">
        <f t="shared" si="0"/>
        <v>58900</v>
      </c>
      <c r="O19" s="70">
        <f t="shared" si="3"/>
        <v>2850</v>
      </c>
      <c r="P19" s="70">
        <v>0</v>
      </c>
      <c r="Q19" s="70">
        <f t="shared" si="4"/>
        <v>5000</v>
      </c>
      <c r="R19" s="70">
        <f t="shared" si="4"/>
        <v>0</v>
      </c>
      <c r="S19" s="71">
        <f>IF(MASTERDATA!$G$12="NO",0,IF(D19&lt;18001,265,IF(D19&lt;33501,440,IF(D19&lt;54001,658,875))))</f>
        <v>658</v>
      </c>
      <c r="T19" s="70"/>
      <c r="U19" s="70">
        <v>0</v>
      </c>
      <c r="V19" s="70">
        <f t="shared" si="8"/>
        <v>0</v>
      </c>
      <c r="W19" s="70"/>
      <c r="X19" s="70" t="s">
        <v>1</v>
      </c>
      <c r="Y19" s="70">
        <v>0</v>
      </c>
      <c r="Z19" s="74">
        <f t="shared" si="6"/>
        <v>8508</v>
      </c>
      <c r="AA19" s="75">
        <f t="shared" si="1"/>
        <v>50392</v>
      </c>
      <c r="AB19" s="76"/>
      <c r="AC19" s="67"/>
      <c r="AD19" s="20"/>
      <c r="AE19" s="20"/>
      <c r="AF19" s="20"/>
      <c r="AG19" s="20"/>
    </row>
    <row r="20" spans="1:33" ht="30.6" customHeight="1">
      <c r="A20" s="67"/>
      <c r="B20" s="67"/>
      <c r="C20" s="77" t="s">
        <v>37</v>
      </c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2">
        <f t="shared" si="0"/>
        <v>0</v>
      </c>
      <c r="O20" s="70"/>
      <c r="P20" s="70"/>
      <c r="Q20" s="70"/>
      <c r="R20" s="70"/>
      <c r="S20" s="70"/>
      <c r="T20" s="70"/>
      <c r="U20" s="70"/>
      <c r="V20" s="70"/>
      <c r="W20" s="70"/>
      <c r="X20" s="70" t="s">
        <v>1</v>
      </c>
      <c r="Y20" s="70"/>
      <c r="Z20" s="74">
        <f t="shared" si="6"/>
        <v>0</v>
      </c>
      <c r="AA20" s="75">
        <f t="shared" si="1"/>
        <v>0</v>
      </c>
      <c r="AB20" s="76"/>
      <c r="AC20" s="67"/>
      <c r="AD20" s="20"/>
      <c r="AE20" s="20"/>
      <c r="AF20" s="20"/>
      <c r="AG20" s="20"/>
    </row>
    <row r="21" spans="1:33" ht="35.1" customHeight="1">
      <c r="A21" s="67"/>
      <c r="B21" s="67"/>
      <c r="C21" s="77" t="s">
        <v>113</v>
      </c>
      <c r="D21" s="69">
        <f>IF(MASTERDATA!G11="NA",0,IF(AND(MONTH(MASTERDATA!G11)&gt;=3,MONTH(MASTERDATA!G11)&lt;=6),'GA55'!D8/2,IF(OR(MONTH(MASTERDATA!G11)&gt;=7,MONTH(MASTERDATA!G11)&lt;=2),'GA55'!D12/2)))</f>
        <v>19000</v>
      </c>
      <c r="E21" s="70"/>
      <c r="F21" s="70"/>
      <c r="G21" s="70"/>
      <c r="H21" s="70">
        <f>D21*42%</f>
        <v>7980</v>
      </c>
      <c r="I21" s="70"/>
      <c r="J21" s="70"/>
      <c r="K21" s="70"/>
      <c r="L21" s="70"/>
      <c r="M21" s="70"/>
      <c r="N21" s="72">
        <f t="shared" si="0"/>
        <v>26980</v>
      </c>
      <c r="O21" s="70"/>
      <c r="P21" s="70"/>
      <c r="Q21" s="70"/>
      <c r="R21" s="70"/>
      <c r="S21" s="70"/>
      <c r="T21" s="70"/>
      <c r="U21" s="70"/>
      <c r="V21" s="70"/>
      <c r="W21" s="70"/>
      <c r="X21" s="70" t="s">
        <v>1</v>
      </c>
      <c r="Y21" s="70"/>
      <c r="Z21" s="74">
        <f t="shared" si="6"/>
        <v>0</v>
      </c>
      <c r="AA21" s="75">
        <f t="shared" si="1"/>
        <v>26980</v>
      </c>
      <c r="AB21" s="76"/>
      <c r="AC21" s="67"/>
      <c r="AD21" s="20"/>
    </row>
    <row r="22" spans="1:33" ht="33" customHeight="1">
      <c r="A22" s="67"/>
      <c r="B22" s="67"/>
      <c r="C22" s="77" t="s">
        <v>114</v>
      </c>
      <c r="D22" s="69">
        <f>IF(MASTERDATA!D12="YES",6774,0)</f>
        <v>6774</v>
      </c>
      <c r="E22" s="70"/>
      <c r="F22" s="70"/>
      <c r="G22" s="70"/>
      <c r="H22" s="70"/>
      <c r="I22" s="70"/>
      <c r="J22" s="70"/>
      <c r="K22" s="70"/>
      <c r="L22" s="70"/>
      <c r="M22" s="70"/>
      <c r="N22" s="72">
        <f t="shared" si="0"/>
        <v>6774</v>
      </c>
      <c r="O22" s="70">
        <f>IF(D22=0,0,ROUND(D22*25%,0))</f>
        <v>1694</v>
      </c>
      <c r="P22" s="70">
        <v>0</v>
      </c>
      <c r="Q22" s="70"/>
      <c r="R22" s="70"/>
      <c r="S22" s="70"/>
      <c r="T22" s="70"/>
      <c r="U22" s="70"/>
      <c r="V22" s="70"/>
      <c r="W22" s="70"/>
      <c r="X22" s="70" t="s">
        <v>1</v>
      </c>
      <c r="Y22" s="70"/>
      <c r="Z22" s="74">
        <f t="shared" si="6"/>
        <v>1694</v>
      </c>
      <c r="AA22" s="75">
        <f>N22-Z22</f>
        <v>5080</v>
      </c>
      <c r="AB22" s="76"/>
      <c r="AC22" s="67"/>
      <c r="AD22" s="20"/>
    </row>
    <row r="23" spans="1:33" ht="31.35" customHeight="1">
      <c r="A23" s="67"/>
      <c r="B23" s="67"/>
      <c r="C23" s="78" t="s">
        <v>232</v>
      </c>
      <c r="D23" s="79"/>
      <c r="E23" s="70"/>
      <c r="F23" s="70"/>
      <c r="G23" s="70"/>
      <c r="H23" s="70">
        <f>D8*4%+D9*4%+D10*4%</f>
        <v>4428</v>
      </c>
      <c r="I23" s="80"/>
      <c r="J23" s="70"/>
      <c r="K23" s="70"/>
      <c r="L23" s="70" t="s">
        <v>1</v>
      </c>
      <c r="M23" s="70"/>
      <c r="N23" s="72">
        <f t="shared" si="0"/>
        <v>4428</v>
      </c>
      <c r="O23" s="70">
        <f>N23</f>
        <v>4428</v>
      </c>
      <c r="P23" s="70">
        <v>0</v>
      </c>
      <c r="Q23" s="70"/>
      <c r="R23" s="70"/>
      <c r="S23" s="70"/>
      <c r="T23" s="70"/>
      <c r="U23" s="70"/>
      <c r="V23" s="70"/>
      <c r="W23" s="70"/>
      <c r="X23" s="70" t="s">
        <v>1</v>
      </c>
      <c r="Y23" s="70"/>
      <c r="Z23" s="74">
        <f t="shared" si="6"/>
        <v>4428</v>
      </c>
      <c r="AA23" s="75">
        <f t="shared" si="1"/>
        <v>0</v>
      </c>
      <c r="AB23" s="76"/>
      <c r="AC23" s="67"/>
      <c r="AD23" s="20"/>
    </row>
    <row r="24" spans="1:33" ht="31.35" customHeight="1">
      <c r="A24" s="67"/>
      <c r="B24" s="67"/>
      <c r="C24" s="78" t="s">
        <v>273</v>
      </c>
      <c r="D24" s="126"/>
      <c r="E24" s="70"/>
      <c r="F24" s="70"/>
      <c r="G24" s="70"/>
      <c r="H24" s="70">
        <f>D12*4%+D13*4%+D14*4%+D15*4%</f>
        <v>6080</v>
      </c>
      <c r="I24" s="127"/>
      <c r="J24" s="70"/>
      <c r="K24" s="70"/>
      <c r="L24" s="70"/>
      <c r="M24" s="70"/>
      <c r="N24" s="72">
        <f t="shared" si="0"/>
        <v>6080</v>
      </c>
      <c r="O24" s="70">
        <f>N24</f>
        <v>6080</v>
      </c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4">
        <f t="shared" si="6"/>
        <v>6080</v>
      </c>
      <c r="AA24" s="75">
        <f t="shared" si="1"/>
        <v>0</v>
      </c>
      <c r="AB24" s="76"/>
      <c r="AC24" s="67"/>
      <c r="AD24" s="20"/>
    </row>
    <row r="25" spans="1:33" ht="31.35" customHeight="1">
      <c r="A25" s="67"/>
      <c r="B25" s="67"/>
      <c r="C25" s="81" t="s">
        <v>233</v>
      </c>
      <c r="D25" s="69"/>
      <c r="E25" s="70"/>
      <c r="F25" s="70"/>
      <c r="G25" s="70"/>
      <c r="H25" s="71"/>
      <c r="I25" s="70"/>
      <c r="J25" s="70"/>
      <c r="K25" s="70"/>
      <c r="L25" s="70"/>
      <c r="M25" s="70"/>
      <c r="N25" s="72">
        <f t="shared" si="0"/>
        <v>0</v>
      </c>
      <c r="O25" s="70">
        <f>N25</f>
        <v>0</v>
      </c>
      <c r="P25" s="70"/>
      <c r="Q25" s="70"/>
      <c r="R25" s="70"/>
      <c r="S25" s="70"/>
      <c r="T25" s="70"/>
      <c r="U25" s="70"/>
      <c r="V25" s="70"/>
      <c r="W25" s="70"/>
      <c r="X25" s="70" t="s">
        <v>1</v>
      </c>
      <c r="Y25" s="70"/>
      <c r="Z25" s="74">
        <f t="shared" si="6"/>
        <v>0</v>
      </c>
      <c r="AA25" s="75">
        <f t="shared" si="1"/>
        <v>0</v>
      </c>
      <c r="AB25" s="76"/>
      <c r="AC25" s="67"/>
      <c r="AD25" s="20"/>
    </row>
    <row r="26" spans="1:33" ht="23.7" customHeight="1">
      <c r="A26" s="67"/>
      <c r="B26" s="67"/>
      <c r="C26" s="82" t="s">
        <v>38</v>
      </c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2">
        <f t="shared" si="0"/>
        <v>0</v>
      </c>
      <c r="O26" s="70"/>
      <c r="P26" s="70"/>
      <c r="Q26" s="70"/>
      <c r="R26" s="70"/>
      <c r="S26" s="70"/>
      <c r="T26" s="70"/>
      <c r="U26" s="70"/>
      <c r="V26" s="70"/>
      <c r="W26" s="70"/>
      <c r="X26" s="70" t="s">
        <v>1</v>
      </c>
      <c r="Y26" s="70"/>
      <c r="Z26" s="74">
        <f>SUM(O26:Y26)</f>
        <v>0</v>
      </c>
      <c r="AA26" s="75">
        <f t="shared" si="1"/>
        <v>0</v>
      </c>
      <c r="AB26" s="76"/>
      <c r="AC26" s="67"/>
      <c r="AD26" s="20"/>
    </row>
    <row r="27" spans="1:33" ht="73.650000000000006" customHeight="1" thickBot="1">
      <c r="A27" s="83"/>
      <c r="B27" s="83"/>
      <c r="C27" s="84" t="s">
        <v>39</v>
      </c>
      <c r="D27" s="85">
        <f t="shared" ref="D27:AA27" si="11">SUM(D8:D26)</f>
        <v>477374</v>
      </c>
      <c r="E27" s="85">
        <f t="shared" si="11"/>
        <v>0</v>
      </c>
      <c r="F27" s="85">
        <f t="shared" si="11"/>
        <v>0</v>
      </c>
      <c r="G27" s="85">
        <f t="shared" si="11"/>
        <v>0</v>
      </c>
      <c r="H27" s="85">
        <f t="shared" si="11"/>
        <v>212764</v>
      </c>
      <c r="I27" s="85">
        <f t="shared" si="11"/>
        <v>40644</v>
      </c>
      <c r="J27" s="85">
        <f t="shared" si="11"/>
        <v>0</v>
      </c>
      <c r="K27" s="85">
        <f t="shared" si="11"/>
        <v>0</v>
      </c>
      <c r="L27" s="85">
        <f t="shared" si="11"/>
        <v>0</v>
      </c>
      <c r="M27" s="85">
        <f t="shared" si="11"/>
        <v>0</v>
      </c>
      <c r="N27" s="85">
        <f t="shared" si="11"/>
        <v>730782</v>
      </c>
      <c r="O27" s="85">
        <f t="shared" si="11"/>
        <v>46402</v>
      </c>
      <c r="P27" s="85">
        <f t="shared" si="11"/>
        <v>0</v>
      </c>
      <c r="Q27" s="85">
        <f t="shared" si="11"/>
        <v>60000</v>
      </c>
      <c r="R27" s="85">
        <f t="shared" si="11"/>
        <v>0</v>
      </c>
      <c r="S27" s="85">
        <f>SUM(S8:S26)</f>
        <v>7896</v>
      </c>
      <c r="T27" s="85">
        <f t="shared" si="11"/>
        <v>0</v>
      </c>
      <c r="U27" s="85">
        <f t="shared" si="11"/>
        <v>1400</v>
      </c>
      <c r="V27" s="85">
        <f t="shared" si="11"/>
        <v>0</v>
      </c>
      <c r="W27" s="85">
        <f t="shared" si="11"/>
        <v>0</v>
      </c>
      <c r="X27" s="85">
        <f t="shared" si="11"/>
        <v>0</v>
      </c>
      <c r="Y27" s="85">
        <f t="shared" si="11"/>
        <v>0</v>
      </c>
      <c r="Z27" s="85">
        <f t="shared" si="11"/>
        <v>115698</v>
      </c>
      <c r="AA27" s="85">
        <f t="shared" si="11"/>
        <v>615084</v>
      </c>
      <c r="AB27" s="86"/>
      <c r="AC27" s="83"/>
      <c r="AD27" s="21"/>
      <c r="AE27" s="21"/>
      <c r="AF27" s="21"/>
      <c r="AG27" s="21"/>
    </row>
    <row r="28" spans="1:33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22"/>
      <c r="AE28" s="22"/>
      <c r="AF28" s="22"/>
      <c r="AG28" s="22"/>
    </row>
    <row r="29" spans="1:33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22"/>
      <c r="AE29" s="22"/>
      <c r="AF29" s="22"/>
      <c r="AG29" s="22"/>
    </row>
    <row r="30" spans="1:33" ht="20.399999999999999">
      <c r="A30" s="23"/>
      <c r="B30" s="23"/>
      <c r="C30" s="23"/>
      <c r="D30" s="23"/>
      <c r="E30" s="88" t="s">
        <v>6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88" t="s">
        <v>7</v>
      </c>
      <c r="AB30" s="23"/>
      <c r="AC30" s="23"/>
    </row>
    <row r="31" spans="1:33" ht="16.8">
      <c r="A31" s="55"/>
      <c r="B31" s="55"/>
      <c r="C31" s="55"/>
      <c r="D31" s="23"/>
      <c r="E31" s="89" t="str">
        <f>MASTERDATA!D5</f>
        <v>SUNIL KUMAR MAHAWAR</v>
      </c>
      <c r="F31" s="90"/>
      <c r="G31" s="90"/>
      <c r="H31" s="90"/>
      <c r="I31" s="90"/>
      <c r="J31" s="90"/>
      <c r="K31" s="90"/>
      <c r="L31" s="90"/>
      <c r="M31" s="90"/>
      <c r="N31" s="172" t="s">
        <v>40</v>
      </c>
      <c r="O31" s="172"/>
      <c r="P31" s="172"/>
      <c r="Q31" s="90"/>
      <c r="R31" s="90"/>
      <c r="S31" s="90"/>
      <c r="T31" s="90"/>
      <c r="U31" s="91"/>
      <c r="V31" s="91"/>
      <c r="W31" s="91"/>
      <c r="X31" s="90"/>
      <c r="Y31" s="90"/>
      <c r="Z31" s="90"/>
      <c r="AA31" s="89" t="str">
        <f>MASTERDATA!G4</f>
        <v>SHREE SURENDRA PALIWAL</v>
      </c>
      <c r="AB31" s="90"/>
      <c r="AC31" s="55"/>
    </row>
    <row r="32" spans="1:3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</sheetData>
  <sheetProtection password="CC61" sheet="1" objects="1" scenarios="1"/>
  <mergeCells count="16">
    <mergeCell ref="N31:P31"/>
    <mergeCell ref="Y6:Z6"/>
    <mergeCell ref="AA6:AB6"/>
    <mergeCell ref="S5:V5"/>
    <mergeCell ref="C2:AB2"/>
    <mergeCell ref="C3:AB3"/>
    <mergeCell ref="AA5:AB5"/>
    <mergeCell ref="Y5:Z5"/>
    <mergeCell ref="D5:J5"/>
    <mergeCell ref="D6:J6"/>
    <mergeCell ref="K5:L5"/>
    <mergeCell ref="K6:L6"/>
    <mergeCell ref="M5:O5"/>
    <mergeCell ref="M6:N6"/>
    <mergeCell ref="R6:S6"/>
    <mergeCell ref="T6:W6"/>
  </mergeCells>
  <conditionalFormatting sqref="I8 S8:S19">
    <cfRule type="cellIs" dxfId="10" priority="7" stopIfTrue="1" operator="equal">
      <formula>0</formula>
    </cfRule>
  </conditionalFormatting>
  <conditionalFormatting sqref="I9:I19">
    <cfRule type="cellIs" dxfId="9" priority="6" stopIfTrue="1" operator="equal">
      <formula>0</formula>
    </cfRule>
  </conditionalFormatting>
  <conditionalFormatting sqref="H25">
    <cfRule type="cellIs" dxfId="8" priority="5" stopIfTrue="1" operator="equal">
      <formula>0</formula>
    </cfRule>
  </conditionalFormatting>
  <printOptions horizontalCentered="1" verticalCentered="1"/>
  <pageMargins left="0" right="0" top="0.2" bottom="0" header="0.3" footer="0.3"/>
  <pageSetup paperSize="9"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G21"/>
  <sheetViews>
    <sheetView topLeftCell="B1" zoomScale="50" zoomScaleNormal="50" workbookViewId="0">
      <selection activeCell="A2" sqref="A2:G2"/>
    </sheetView>
  </sheetViews>
  <sheetFormatPr defaultColWidth="9.33203125" defaultRowHeight="14.4"/>
  <cols>
    <col min="1" max="1" width="7.21875" style="100" customWidth="1"/>
    <col min="2" max="2" width="98.5546875" style="100" customWidth="1"/>
    <col min="3" max="3" width="17.109375" style="100" customWidth="1"/>
    <col min="4" max="4" width="0" style="100" hidden="1" customWidth="1"/>
    <col min="5" max="5" width="6.5546875" style="100" customWidth="1"/>
    <col min="6" max="6" width="105.33203125" style="100" customWidth="1"/>
    <col min="7" max="7" width="17.6640625" style="100" customWidth="1"/>
    <col min="8" max="16384" width="9.33203125" style="100"/>
  </cols>
  <sheetData>
    <row r="1" spans="1:7" ht="33.9" customHeight="1">
      <c r="A1" s="184" t="s">
        <v>51</v>
      </c>
      <c r="B1" s="184"/>
      <c r="C1" s="184"/>
      <c r="D1" s="184"/>
      <c r="E1" s="184"/>
      <c r="F1" s="184"/>
      <c r="G1" s="184"/>
    </row>
    <row r="2" spans="1:7" ht="33.9" customHeight="1">
      <c r="A2" s="185" t="str">
        <f>MASTERDATA!D5&amp; ",          "&amp;'GA55'!D6&amp;"         PAN- "&amp;'GA55'!M5</f>
        <v>SUNIL KUMAR MAHAWAR,          TEACHER (L10)         PAN- 970B</v>
      </c>
      <c r="B2" s="185"/>
      <c r="C2" s="185"/>
      <c r="D2" s="185"/>
      <c r="E2" s="185"/>
      <c r="F2" s="185"/>
      <c r="G2" s="185"/>
    </row>
    <row r="3" spans="1:7" ht="77.7" hidden="1" customHeight="1" thickBot="1">
      <c r="A3" s="101"/>
      <c r="B3" s="101"/>
      <c r="C3" s="101"/>
      <c r="D3" s="101"/>
      <c r="E3" s="101"/>
      <c r="F3" s="101"/>
      <c r="G3" s="101"/>
    </row>
    <row r="4" spans="1:7" ht="33.6" customHeight="1">
      <c r="A4" s="115">
        <v>1</v>
      </c>
      <c r="B4" s="102" t="s">
        <v>214</v>
      </c>
      <c r="C4" s="114">
        <v>0</v>
      </c>
      <c r="D4" s="104"/>
      <c r="E4" s="107">
        <v>19</v>
      </c>
      <c r="F4" s="102" t="s">
        <v>216</v>
      </c>
      <c r="G4" s="103">
        <v>50000</v>
      </c>
    </row>
    <row r="5" spans="1:7" ht="33.6" customHeight="1">
      <c r="A5" s="105">
        <v>2</v>
      </c>
      <c r="B5" s="106" t="s">
        <v>217</v>
      </c>
      <c r="C5" s="124">
        <v>0</v>
      </c>
      <c r="D5" s="104"/>
      <c r="E5" s="107">
        <v>20</v>
      </c>
      <c r="F5" s="102" t="s">
        <v>246</v>
      </c>
      <c r="G5" s="114">
        <v>0</v>
      </c>
    </row>
    <row r="6" spans="1:7" ht="33.6" customHeight="1">
      <c r="A6" s="115">
        <v>3</v>
      </c>
      <c r="B6" s="108" t="s">
        <v>218</v>
      </c>
      <c r="C6" s="124">
        <v>0</v>
      </c>
      <c r="D6" s="104"/>
      <c r="E6" s="107">
        <v>21</v>
      </c>
      <c r="F6" s="109" t="s">
        <v>247</v>
      </c>
      <c r="G6" s="114">
        <v>0</v>
      </c>
    </row>
    <row r="7" spans="1:7" ht="33.6" customHeight="1">
      <c r="A7" s="105">
        <v>4</v>
      </c>
      <c r="B7" s="108" t="s">
        <v>219</v>
      </c>
      <c r="C7" s="124">
        <v>0</v>
      </c>
      <c r="D7" s="104"/>
      <c r="E7" s="107">
        <v>22</v>
      </c>
      <c r="F7" s="109" t="s">
        <v>248</v>
      </c>
      <c r="G7" s="114">
        <v>0</v>
      </c>
    </row>
    <row r="8" spans="1:7" ht="33.6" customHeight="1">
      <c r="A8" s="115">
        <v>5</v>
      </c>
      <c r="B8" s="106" t="s">
        <v>220</v>
      </c>
      <c r="C8" s="124">
        <v>0</v>
      </c>
      <c r="D8" s="104"/>
      <c r="E8" s="107">
        <v>23</v>
      </c>
      <c r="F8" s="110" t="s">
        <v>249</v>
      </c>
      <c r="G8" s="114">
        <v>0</v>
      </c>
    </row>
    <row r="9" spans="1:7" ht="33.6" customHeight="1">
      <c r="A9" s="105">
        <v>6</v>
      </c>
      <c r="B9" s="106" t="s">
        <v>234</v>
      </c>
      <c r="C9" s="124">
        <v>0</v>
      </c>
      <c r="D9" s="104"/>
      <c r="E9" s="107">
        <v>24</v>
      </c>
      <c r="F9" s="102" t="s">
        <v>250</v>
      </c>
      <c r="G9" s="114">
        <v>0</v>
      </c>
    </row>
    <row r="10" spans="1:7" ht="33.6" customHeight="1">
      <c r="A10" s="115">
        <v>7</v>
      </c>
      <c r="B10" s="108" t="s">
        <v>221</v>
      </c>
      <c r="C10" s="124">
        <v>0</v>
      </c>
      <c r="D10" s="104"/>
      <c r="E10" s="107">
        <v>25</v>
      </c>
      <c r="F10" s="109" t="s">
        <v>251</v>
      </c>
      <c r="G10" s="114">
        <v>0</v>
      </c>
    </row>
    <row r="11" spans="1:7" ht="33.6" customHeight="1">
      <c r="A11" s="105">
        <v>8</v>
      </c>
      <c r="B11" s="111" t="s">
        <v>222</v>
      </c>
      <c r="C11" s="125">
        <v>0</v>
      </c>
      <c r="D11" s="104"/>
      <c r="E11" s="107">
        <v>26</v>
      </c>
      <c r="F11" s="112" t="s">
        <v>252</v>
      </c>
      <c r="G11" s="114">
        <v>0</v>
      </c>
    </row>
    <row r="12" spans="1:7" ht="33.6" customHeight="1">
      <c r="A12" s="115">
        <v>9</v>
      </c>
      <c r="B12" s="106" t="s">
        <v>223</v>
      </c>
      <c r="C12" s="124">
        <v>0</v>
      </c>
      <c r="D12" s="104"/>
      <c r="E12" s="107">
        <v>27</v>
      </c>
      <c r="F12" s="102" t="s">
        <v>253</v>
      </c>
      <c r="G12" s="114">
        <v>0</v>
      </c>
    </row>
    <row r="13" spans="1:7" ht="33.6" customHeight="1">
      <c r="A13" s="105">
        <v>10</v>
      </c>
      <c r="B13" s="106" t="s">
        <v>215</v>
      </c>
      <c r="C13" s="124">
        <v>0</v>
      </c>
      <c r="D13" s="104"/>
      <c r="E13" s="107">
        <v>28</v>
      </c>
      <c r="F13" s="102" t="s">
        <v>254</v>
      </c>
      <c r="G13" s="114">
        <v>0</v>
      </c>
    </row>
    <row r="14" spans="1:7" ht="33.6" customHeight="1">
      <c r="A14" s="115">
        <v>11</v>
      </c>
      <c r="B14" s="108" t="s">
        <v>224</v>
      </c>
      <c r="C14" s="124">
        <v>0</v>
      </c>
      <c r="D14" s="104"/>
      <c r="E14" s="107">
        <v>29</v>
      </c>
      <c r="F14" s="109" t="s">
        <v>255</v>
      </c>
      <c r="G14" s="114">
        <v>0</v>
      </c>
    </row>
    <row r="15" spans="1:7" ht="33.6" customHeight="1">
      <c r="A15" s="105">
        <v>12</v>
      </c>
      <c r="B15" s="108" t="s">
        <v>225</v>
      </c>
      <c r="C15" s="124">
        <v>0</v>
      </c>
      <c r="D15" s="104"/>
      <c r="E15" s="107">
        <v>30</v>
      </c>
      <c r="F15" s="109" t="s">
        <v>256</v>
      </c>
      <c r="G15" s="114">
        <v>0</v>
      </c>
    </row>
    <row r="16" spans="1:7" ht="33.6" customHeight="1">
      <c r="A16" s="115">
        <v>13</v>
      </c>
      <c r="B16" s="106" t="s">
        <v>226</v>
      </c>
      <c r="C16" s="124"/>
      <c r="D16" s="104"/>
      <c r="E16" s="107">
        <v>31</v>
      </c>
      <c r="F16" s="102" t="s">
        <v>257</v>
      </c>
      <c r="G16" s="114">
        <v>0</v>
      </c>
    </row>
    <row r="17" spans="1:7" ht="33.6" customHeight="1">
      <c r="A17" s="105">
        <v>14</v>
      </c>
      <c r="B17" s="106" t="s">
        <v>227</v>
      </c>
      <c r="C17" s="124">
        <v>0</v>
      </c>
      <c r="D17" s="104"/>
      <c r="E17" s="107">
        <v>32</v>
      </c>
      <c r="F17" s="102" t="s">
        <v>258</v>
      </c>
      <c r="G17" s="114">
        <v>0</v>
      </c>
    </row>
    <row r="18" spans="1:7" ht="33.6" customHeight="1">
      <c r="A18" s="115">
        <v>15</v>
      </c>
      <c r="B18" s="108" t="s">
        <v>228</v>
      </c>
      <c r="C18" s="124">
        <v>0</v>
      </c>
      <c r="D18" s="104"/>
      <c r="E18" s="107">
        <v>33</v>
      </c>
      <c r="F18" s="109" t="s">
        <v>259</v>
      </c>
      <c r="G18" s="114"/>
    </row>
    <row r="19" spans="1:7" ht="33.6" customHeight="1">
      <c r="A19" s="105">
        <v>16</v>
      </c>
      <c r="B19" s="108" t="s">
        <v>230</v>
      </c>
      <c r="C19" s="124">
        <v>0</v>
      </c>
      <c r="D19" s="104"/>
      <c r="E19" s="107">
        <v>34</v>
      </c>
      <c r="F19" s="109" t="s">
        <v>260</v>
      </c>
      <c r="G19" s="114">
        <v>0</v>
      </c>
    </row>
    <row r="20" spans="1:7" ht="33.6" customHeight="1">
      <c r="A20" s="115">
        <v>17</v>
      </c>
      <c r="B20" s="113" t="s">
        <v>229</v>
      </c>
      <c r="C20" s="125">
        <v>0</v>
      </c>
      <c r="D20" s="104"/>
      <c r="E20" s="107">
        <v>35</v>
      </c>
      <c r="F20" s="102" t="s">
        <v>261</v>
      </c>
      <c r="G20" s="114">
        <v>0</v>
      </c>
    </row>
    <row r="21" spans="1:7" ht="33.6" customHeight="1">
      <c r="A21" s="115">
        <v>18</v>
      </c>
      <c r="B21" s="113" t="s">
        <v>236</v>
      </c>
      <c r="C21" s="125"/>
      <c r="D21" s="104"/>
      <c r="E21" s="107">
        <v>36</v>
      </c>
      <c r="F21" s="102" t="s">
        <v>235</v>
      </c>
      <c r="G21" s="114"/>
    </row>
  </sheetData>
  <sheetProtection password="CC61" sheet="1" objects="1" scenarios="1"/>
  <mergeCells count="2">
    <mergeCell ref="A1:G1"/>
    <mergeCell ref="A2:G2"/>
  </mergeCells>
  <dataValidations count="9">
    <dataValidation type="whole" allowBlank="1" showInputMessage="1" showErrorMessage="1" errorTitle="80CCD(1b)" error="CHECK THE TOTAL VALUE of 80 C " sqref="G11">
      <formula1>0</formula1>
      <formula2>J11</formula2>
    </dataValidation>
    <dataValidation type="whole" allowBlank="1" showInputMessage="1" showErrorMessage="1" errorTitle="ARTICLE 80DD" sqref="G13">
      <formula1>0</formula1>
      <formula2>125000</formula2>
    </dataValidation>
    <dataValidation type="whole" operator="lessThanOrEqual" allowBlank="1" showInputMessage="1" showErrorMessage="1" sqref="G17">
      <formula1>125000</formula1>
    </dataValidation>
    <dataValidation operator="lessThanOrEqual" allowBlank="1" showInputMessage="1" showErrorMessage="1" errorTitle="Sorry...!!! Not Allow" error="HRA Rebate Permissible up to Actual HRA Recieved" sqref="C4"/>
    <dataValidation type="list" allowBlank="1" showInputMessage="1" showErrorMessage="1" sqref="G4">
      <formula1>"0,50000"</formula1>
    </dataValidation>
    <dataValidation type="whole" allowBlank="1" showInputMessage="1" showErrorMessage="1" errorTitle="ARTICLE 80D" sqref="G12">
      <formula1>0</formula1>
      <formula2>K12</formula2>
    </dataValidation>
    <dataValidation type="whole" allowBlank="1" showInputMessage="1" showErrorMessage="1" errorTitle="ARTICLE 80DDB" sqref="G14">
      <formula1>0</formula1>
      <formula2>K14</formula2>
    </dataValidation>
    <dataValidation type="whole" operator="lessThanOrEqual" allowBlank="1" showInputMessage="1" showErrorMessage="1" errorTitle="Sorry...!!! Not Allow" error="HRA Rebate Permissible up to Actual HRA Recieved" sqref="E4">
      <formula1>#REF!</formula1>
    </dataValidation>
    <dataValidation type="whole" operator="lessThanOrEqual" allowBlank="1" showInputMessage="1" showErrorMessage="1" errorTitle="Sorry...!!! Not Allow" error="HRA Rebate Permissible up to Actual HRA Recieved" sqref="E5:E21">
      <formula1>J22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BO1487"/>
  <sheetViews>
    <sheetView zoomScale="54" zoomScaleNormal="54" workbookViewId="0">
      <selection activeCell="P58" sqref="P58:Q58"/>
    </sheetView>
  </sheetViews>
  <sheetFormatPr defaultRowHeight="14.4"/>
  <cols>
    <col min="1" max="1" width="6.33203125" style="132" customWidth="1"/>
    <col min="2" max="2" width="5.109375" style="132" customWidth="1"/>
    <col min="3" max="3" width="8.88671875" style="132"/>
    <col min="4" max="4" width="9.33203125" style="132" customWidth="1"/>
    <col min="5" max="6" width="10.77734375" style="132" customWidth="1"/>
    <col min="7" max="7" width="9.109375" style="132" customWidth="1"/>
    <col min="8" max="8" width="4" style="132" customWidth="1"/>
    <col min="9" max="9" width="8.88671875" style="132"/>
    <col min="10" max="10" width="9.109375" style="132" customWidth="1"/>
    <col min="11" max="11" width="8.88671875" style="132"/>
    <col min="12" max="12" width="15.77734375" style="132" customWidth="1"/>
    <col min="13" max="13" width="11.33203125" style="132" customWidth="1"/>
    <col min="14" max="14" width="7" style="132" customWidth="1"/>
    <col min="15" max="15" width="13.33203125" style="132" customWidth="1"/>
    <col min="16" max="17" width="8.88671875" style="132"/>
    <col min="18" max="18" width="8.88671875" style="132" customWidth="1"/>
    <col min="19" max="16384" width="8.88671875" style="132"/>
  </cols>
  <sheetData>
    <row r="1" spans="1:67" ht="35.1" customHeight="1" thickBo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</row>
    <row r="2" spans="1:67" ht="29.1" customHeight="1">
      <c r="A2" s="133"/>
      <c r="B2" s="190" t="str">
        <f>MASTERDATA!D3</f>
        <v>GOVT. SR. SEC. VIRDHOLIYA, MAVALI UDAIPUR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 t="s">
        <v>193</v>
      </c>
      <c r="P2" s="192"/>
      <c r="Q2" s="193"/>
      <c r="R2" s="130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</row>
    <row r="3" spans="1:67" ht="23.7" customHeight="1">
      <c r="A3" s="133"/>
      <c r="B3" s="196" t="s">
        <v>196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4"/>
      <c r="P3" s="194"/>
      <c r="Q3" s="195"/>
      <c r="R3" s="130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</row>
    <row r="4" spans="1:67" ht="19.95" customHeight="1">
      <c r="A4" s="133"/>
      <c r="B4" s="134">
        <v>1</v>
      </c>
      <c r="C4" s="186" t="s">
        <v>117</v>
      </c>
      <c r="D4" s="186"/>
      <c r="E4" s="198" t="str">
        <f>MASTERDATA!D5</f>
        <v>SUNIL KUMAR MAHAWAR</v>
      </c>
      <c r="F4" s="198"/>
      <c r="G4" s="198"/>
      <c r="H4" s="198"/>
      <c r="I4" s="198"/>
      <c r="J4" s="198"/>
      <c r="K4" s="135" t="s">
        <v>194</v>
      </c>
      <c r="L4" s="199" t="str">
        <f>'NEW TAX REGIME'!L4:N4</f>
        <v>TEACHER  -L10</v>
      </c>
      <c r="M4" s="199"/>
      <c r="N4" s="199"/>
      <c r="O4" s="136" t="s">
        <v>0</v>
      </c>
      <c r="P4" s="200" t="str">
        <f>'NEW TAX REGIME'!P4:Q4</f>
        <v>970B</v>
      </c>
      <c r="Q4" s="201"/>
      <c r="R4" s="130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</row>
    <row r="5" spans="1:67" ht="19.95" customHeight="1">
      <c r="A5" s="133"/>
      <c r="B5" s="134">
        <v>2</v>
      </c>
      <c r="C5" s="186" t="s">
        <v>231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7">
        <f>'GA55'!N27</f>
        <v>730782</v>
      </c>
      <c r="Q5" s="188"/>
      <c r="R5" s="130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</row>
    <row r="6" spans="1:67" ht="19.95" customHeight="1">
      <c r="A6" s="133"/>
      <c r="B6" s="134">
        <v>3</v>
      </c>
      <c r="C6" s="186" t="s">
        <v>119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7">
        <f>'EXTRA DEDUCATION'!G11+'EXTRA DEDUCATION'!C4</f>
        <v>0</v>
      </c>
      <c r="Q6" s="188"/>
      <c r="R6" s="130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</row>
    <row r="7" spans="1:67" ht="19.95" customHeight="1">
      <c r="A7" s="133"/>
      <c r="B7" s="134">
        <v>4</v>
      </c>
      <c r="C7" s="189" t="s">
        <v>120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7">
        <f>P5-P6</f>
        <v>730782</v>
      </c>
      <c r="Q7" s="188"/>
      <c r="R7" s="130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</row>
    <row r="8" spans="1:67" ht="19.95" customHeight="1">
      <c r="A8" s="133"/>
      <c r="B8" s="202">
        <v>5</v>
      </c>
      <c r="C8" s="186" t="s">
        <v>121</v>
      </c>
      <c r="D8" s="186"/>
      <c r="E8" s="186"/>
      <c r="F8" s="186"/>
      <c r="G8" s="186"/>
      <c r="H8" s="186"/>
      <c r="I8" s="186"/>
      <c r="J8" s="186"/>
      <c r="K8" s="186"/>
      <c r="L8" s="186"/>
      <c r="M8" s="203">
        <f>'EXTRA DEDUCATION'!C5</f>
        <v>0</v>
      </c>
      <c r="N8" s="204"/>
      <c r="O8" s="205"/>
      <c r="P8" s="206"/>
      <c r="Q8" s="207"/>
      <c r="R8" s="130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</row>
    <row r="9" spans="1:67" ht="19.95" customHeight="1">
      <c r="A9" s="133"/>
      <c r="B9" s="202"/>
      <c r="C9" s="186" t="s">
        <v>122</v>
      </c>
      <c r="D9" s="186"/>
      <c r="E9" s="186"/>
      <c r="F9" s="186"/>
      <c r="G9" s="186"/>
      <c r="H9" s="186"/>
      <c r="I9" s="186"/>
      <c r="J9" s="186"/>
      <c r="K9" s="186"/>
      <c r="L9" s="186"/>
      <c r="M9" s="209">
        <f>'EXTRA DEDUCATION'!C6</f>
        <v>0</v>
      </c>
      <c r="N9" s="209"/>
      <c r="O9" s="209"/>
      <c r="P9" s="208"/>
      <c r="Q9" s="207"/>
      <c r="R9" s="130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</row>
    <row r="10" spans="1:67" ht="19.95" customHeight="1">
      <c r="A10" s="133"/>
      <c r="B10" s="202"/>
      <c r="C10" s="186" t="s">
        <v>123</v>
      </c>
      <c r="D10" s="186"/>
      <c r="E10" s="186"/>
      <c r="F10" s="186"/>
      <c r="G10" s="186"/>
      <c r="H10" s="186"/>
      <c r="I10" s="186"/>
      <c r="J10" s="186"/>
      <c r="K10" s="186"/>
      <c r="L10" s="186"/>
      <c r="M10" s="209">
        <f>'EXTRA DEDUCATION'!G4</f>
        <v>50000</v>
      </c>
      <c r="N10" s="209"/>
      <c r="O10" s="209"/>
      <c r="P10" s="208"/>
      <c r="Q10" s="207"/>
      <c r="R10" s="130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</row>
    <row r="11" spans="1:67" ht="19.95" customHeight="1">
      <c r="A11" s="133"/>
      <c r="B11" s="202"/>
      <c r="C11" s="189" t="s">
        <v>169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7">
        <f>SUM(M8:O10)</f>
        <v>50000</v>
      </c>
      <c r="Q11" s="188"/>
      <c r="R11" s="130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</row>
    <row r="12" spans="1:67" ht="19.95" customHeight="1">
      <c r="A12" s="133"/>
      <c r="B12" s="134">
        <v>6</v>
      </c>
      <c r="C12" s="189" t="s">
        <v>124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7">
        <f>P7-P11</f>
        <v>680782</v>
      </c>
      <c r="Q12" s="188"/>
      <c r="R12" s="130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</row>
    <row r="13" spans="1:67" ht="19.95" customHeight="1">
      <c r="A13" s="133"/>
      <c r="B13" s="202">
        <v>7</v>
      </c>
      <c r="C13" s="211" t="s">
        <v>125</v>
      </c>
      <c r="D13" s="211"/>
      <c r="E13" s="211"/>
      <c r="F13" s="211"/>
      <c r="G13" s="211"/>
      <c r="H13" s="211"/>
      <c r="I13" s="211"/>
      <c r="J13" s="211"/>
      <c r="K13" s="210" t="s">
        <v>126</v>
      </c>
      <c r="L13" s="210"/>
      <c r="M13" s="209">
        <f>'EXTRA DEDUCATION'!C7</f>
        <v>0</v>
      </c>
      <c r="N13" s="209"/>
      <c r="O13" s="209"/>
      <c r="P13" s="206"/>
      <c r="Q13" s="212"/>
      <c r="R13" s="130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</row>
    <row r="14" spans="1:67" ht="19.95" customHeight="1">
      <c r="A14" s="133"/>
      <c r="B14" s="202"/>
      <c r="C14" s="210" t="s">
        <v>127</v>
      </c>
      <c r="D14" s="210"/>
      <c r="E14" s="210" t="s">
        <v>128</v>
      </c>
      <c r="F14" s="210"/>
      <c r="G14" s="210"/>
      <c r="H14" s="210" t="s">
        <v>129</v>
      </c>
      <c r="I14" s="210"/>
      <c r="J14" s="210"/>
      <c r="K14" s="210" t="s">
        <v>130</v>
      </c>
      <c r="L14" s="210"/>
      <c r="M14" s="210" t="s">
        <v>131</v>
      </c>
      <c r="N14" s="210"/>
      <c r="O14" s="210"/>
      <c r="P14" s="206"/>
      <c r="Q14" s="212"/>
      <c r="R14" s="130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</row>
    <row r="15" spans="1:67" ht="19.95" customHeight="1">
      <c r="A15" s="133"/>
      <c r="B15" s="202"/>
      <c r="C15" s="210"/>
      <c r="D15" s="210"/>
      <c r="E15" s="209">
        <f>ROUND(M13*0.3,0)</f>
        <v>0</v>
      </c>
      <c r="F15" s="209"/>
      <c r="G15" s="209"/>
      <c r="H15" s="209">
        <f>'EXTRA DEDUCATION'!C10</f>
        <v>0</v>
      </c>
      <c r="I15" s="209"/>
      <c r="J15" s="209"/>
      <c r="K15" s="209">
        <f>'EXTRA DEDUCATION'!C8</f>
        <v>0</v>
      </c>
      <c r="L15" s="209"/>
      <c r="M15" s="209">
        <f>E15+H15+K15</f>
        <v>0</v>
      </c>
      <c r="N15" s="209"/>
      <c r="O15" s="209"/>
      <c r="P15" s="206"/>
      <c r="Q15" s="212"/>
      <c r="R15" s="130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</row>
    <row r="16" spans="1:67" ht="19.95" customHeight="1">
      <c r="A16" s="133"/>
      <c r="B16" s="134"/>
      <c r="C16" s="189" t="s">
        <v>171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7">
        <f>M13-M15</f>
        <v>0</v>
      </c>
      <c r="Q16" s="188"/>
      <c r="R16" s="130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</row>
    <row r="17" spans="1:66" ht="19.95" customHeight="1">
      <c r="A17" s="133"/>
      <c r="B17" s="134">
        <v>8</v>
      </c>
      <c r="C17" s="189" t="s">
        <v>170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7">
        <f>P12+P16</f>
        <v>680782</v>
      </c>
      <c r="Q17" s="188"/>
      <c r="R17" s="130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</row>
    <row r="18" spans="1:66" ht="19.95" customHeight="1">
      <c r="A18" s="133"/>
      <c r="B18" s="134">
        <v>9</v>
      </c>
      <c r="C18" s="216" t="s">
        <v>2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187">
        <f>'EXTRA DEDUCATION'!G7</f>
        <v>0</v>
      </c>
      <c r="Q18" s="188"/>
      <c r="R18" s="130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</row>
    <row r="19" spans="1:66" ht="19.95" customHeight="1">
      <c r="A19" s="133"/>
      <c r="B19" s="134">
        <v>10</v>
      </c>
      <c r="C19" s="216" t="s">
        <v>172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187">
        <f>P17+P18</f>
        <v>680782</v>
      </c>
      <c r="Q19" s="188"/>
      <c r="R19" s="130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</row>
    <row r="20" spans="1:66" ht="19.95" customHeight="1">
      <c r="A20" s="133"/>
      <c r="B20" s="202">
        <v>11</v>
      </c>
      <c r="C20" s="216" t="s">
        <v>133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20"/>
      <c r="R20" s="130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</row>
    <row r="21" spans="1:66" ht="19.95" customHeight="1">
      <c r="A21" s="133"/>
      <c r="B21" s="202"/>
      <c r="C21" s="221" t="s">
        <v>134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3"/>
      <c r="R21" s="130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</row>
    <row r="22" spans="1:66" ht="19.95" customHeight="1">
      <c r="A22" s="133"/>
      <c r="B22" s="202"/>
      <c r="C22" s="128" t="s">
        <v>53</v>
      </c>
      <c r="D22" s="215" t="s">
        <v>135</v>
      </c>
      <c r="E22" s="215"/>
      <c r="F22" s="215"/>
      <c r="G22" s="215"/>
      <c r="H22" s="224">
        <f>'GA55'!Q27</f>
        <v>60000</v>
      </c>
      <c r="I22" s="224"/>
      <c r="J22" s="210" t="s">
        <v>54</v>
      </c>
      <c r="K22" s="225" t="s">
        <v>136</v>
      </c>
      <c r="L22" s="225"/>
      <c r="M22" s="225"/>
      <c r="N22" s="224">
        <f>'EXTRA DEDUCATION'!G9</f>
        <v>0</v>
      </c>
      <c r="O22" s="224"/>
      <c r="P22" s="210"/>
      <c r="Q22" s="229"/>
      <c r="R22" s="130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</row>
    <row r="23" spans="1:66" ht="19.95" customHeight="1">
      <c r="A23" s="133"/>
      <c r="B23" s="202"/>
      <c r="C23" s="128" t="s">
        <v>55</v>
      </c>
      <c r="D23" s="215" t="s">
        <v>173</v>
      </c>
      <c r="E23" s="215"/>
      <c r="F23" s="215"/>
      <c r="G23" s="215"/>
      <c r="H23" s="224">
        <f>'GA55'!T27+'EXTRA DEDUCATION'!C11</f>
        <v>0</v>
      </c>
      <c r="I23" s="224"/>
      <c r="J23" s="210"/>
      <c r="K23" s="225"/>
      <c r="L23" s="225"/>
      <c r="M23" s="225"/>
      <c r="N23" s="224"/>
      <c r="O23" s="224"/>
      <c r="P23" s="210"/>
      <c r="Q23" s="229"/>
      <c r="R23" s="130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</row>
    <row r="24" spans="1:66" ht="19.95" customHeight="1">
      <c r="A24" s="133"/>
      <c r="B24" s="202"/>
      <c r="C24" s="128" t="s">
        <v>56</v>
      </c>
      <c r="D24" s="215" t="s">
        <v>138</v>
      </c>
      <c r="E24" s="215"/>
      <c r="F24" s="215"/>
      <c r="G24" s="215"/>
      <c r="H24" s="224">
        <f>'EXTRA DEDUCATION'!C15</f>
        <v>0</v>
      </c>
      <c r="I24" s="224"/>
      <c r="J24" s="128" t="s">
        <v>57</v>
      </c>
      <c r="K24" s="213" t="s">
        <v>137</v>
      </c>
      <c r="L24" s="213"/>
      <c r="M24" s="213"/>
      <c r="N24" s="214">
        <f>'EXTRA DEDUCATION'!G21</f>
        <v>0</v>
      </c>
      <c r="O24" s="214"/>
      <c r="P24" s="210"/>
      <c r="Q24" s="229"/>
      <c r="R24" s="130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</row>
    <row r="25" spans="1:66" ht="19.95" customHeight="1">
      <c r="A25" s="133"/>
      <c r="B25" s="202"/>
      <c r="C25" s="128" t="s">
        <v>58</v>
      </c>
      <c r="D25" s="215" t="s">
        <v>140</v>
      </c>
      <c r="E25" s="215"/>
      <c r="F25" s="215"/>
      <c r="G25" s="215"/>
      <c r="H25" s="224">
        <f>'EXTRA DEDUCATION'!C17</f>
        <v>0</v>
      </c>
      <c r="I25" s="224"/>
      <c r="J25" s="128" t="s">
        <v>59</v>
      </c>
      <c r="K25" s="230" t="s">
        <v>139</v>
      </c>
      <c r="L25" s="231"/>
      <c r="M25" s="232"/>
      <c r="N25" s="214">
        <f>'EXTRA DEDUCATION'!C15</f>
        <v>0</v>
      </c>
      <c r="O25" s="214"/>
      <c r="P25" s="210"/>
      <c r="Q25" s="229"/>
      <c r="R25" s="130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</row>
    <row r="26" spans="1:66" ht="19.95" customHeight="1">
      <c r="A26" s="133"/>
      <c r="B26" s="202"/>
      <c r="C26" s="128" t="s">
        <v>60</v>
      </c>
      <c r="D26" s="215" t="s">
        <v>142</v>
      </c>
      <c r="E26" s="215"/>
      <c r="F26" s="215"/>
      <c r="G26" s="215"/>
      <c r="H26" s="224">
        <f>'EXTRA DEDUCATION'!C18</f>
        <v>0</v>
      </c>
      <c r="I26" s="224"/>
      <c r="J26" s="128" t="s">
        <v>61</v>
      </c>
      <c r="K26" s="213" t="s">
        <v>141</v>
      </c>
      <c r="L26" s="213"/>
      <c r="M26" s="213"/>
      <c r="N26" s="214">
        <f>'EXTRA DEDUCATION'!C13</f>
        <v>0</v>
      </c>
      <c r="O26" s="214"/>
      <c r="P26" s="210"/>
      <c r="Q26" s="229"/>
      <c r="R26" s="130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</row>
    <row r="27" spans="1:66" ht="19.95" customHeight="1">
      <c r="A27" s="133"/>
      <c r="B27" s="202"/>
      <c r="C27" s="128" t="s">
        <v>62</v>
      </c>
      <c r="D27" s="215" t="s">
        <v>195</v>
      </c>
      <c r="E27" s="215"/>
      <c r="F27" s="215"/>
      <c r="G27" s="215"/>
      <c r="H27" s="224">
        <f>'GA55'!O27</f>
        <v>46402</v>
      </c>
      <c r="I27" s="224"/>
      <c r="J27" s="128" t="s">
        <v>63</v>
      </c>
      <c r="K27" s="213" t="s">
        <v>143</v>
      </c>
      <c r="L27" s="213"/>
      <c r="M27" s="213"/>
      <c r="N27" s="214">
        <f>'EXTRA DEDUCATION'!C20</f>
        <v>0</v>
      </c>
      <c r="O27" s="214"/>
      <c r="P27" s="210"/>
      <c r="Q27" s="229"/>
      <c r="R27" s="130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</row>
    <row r="28" spans="1:66" ht="19.95" customHeight="1">
      <c r="A28" s="133"/>
      <c r="B28" s="202"/>
      <c r="C28" s="128" t="s">
        <v>64</v>
      </c>
      <c r="D28" s="215" t="s">
        <v>145</v>
      </c>
      <c r="E28" s="215"/>
      <c r="F28" s="215"/>
      <c r="G28" s="215"/>
      <c r="H28" s="214">
        <f>'GA55'!U27</f>
        <v>1400</v>
      </c>
      <c r="I28" s="214"/>
      <c r="J28" s="128" t="s">
        <v>65</v>
      </c>
      <c r="K28" s="213" t="s">
        <v>144</v>
      </c>
      <c r="L28" s="213"/>
      <c r="M28" s="213"/>
      <c r="N28" s="214">
        <f>'EXTRA DEDUCATION'!G10</f>
        <v>0</v>
      </c>
      <c r="O28" s="214"/>
      <c r="P28" s="210"/>
      <c r="Q28" s="229"/>
      <c r="R28" s="130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</row>
    <row r="29" spans="1:66" ht="19.95" customHeight="1">
      <c r="A29" s="133"/>
      <c r="B29" s="202"/>
      <c r="C29" s="128" t="s">
        <v>66</v>
      </c>
      <c r="D29" s="215" t="s">
        <v>147</v>
      </c>
      <c r="E29" s="215"/>
      <c r="F29" s="215"/>
      <c r="G29" s="215"/>
      <c r="H29" s="214">
        <f>'EXTRA DEDUCATION'!C14</f>
        <v>0</v>
      </c>
      <c r="I29" s="214"/>
      <c r="J29" s="128" t="s">
        <v>67</v>
      </c>
      <c r="K29" s="213" t="s">
        <v>146</v>
      </c>
      <c r="L29" s="213"/>
      <c r="M29" s="213"/>
      <c r="N29" s="214">
        <f>'EXTRA DEDUCATION'!C12</f>
        <v>0</v>
      </c>
      <c r="O29" s="214"/>
      <c r="P29" s="210"/>
      <c r="Q29" s="229"/>
      <c r="R29" s="130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</row>
    <row r="30" spans="1:66" ht="19.95" customHeight="1">
      <c r="A30" s="133"/>
      <c r="B30" s="202"/>
      <c r="C30" s="128" t="s">
        <v>68</v>
      </c>
      <c r="D30" s="215" t="s">
        <v>148</v>
      </c>
      <c r="E30" s="215"/>
      <c r="F30" s="215"/>
      <c r="G30" s="215"/>
      <c r="H30" s="214">
        <f>'EXTRA DEDUCATION'!C9</f>
        <v>0</v>
      </c>
      <c r="I30" s="214"/>
      <c r="J30" s="128" t="s">
        <v>115</v>
      </c>
      <c r="K30" s="226" t="s">
        <v>213</v>
      </c>
      <c r="L30" s="226"/>
      <c r="M30" s="226"/>
      <c r="N30" s="214">
        <f>'EXTRA DEDUCATION'!G8</f>
        <v>0</v>
      </c>
      <c r="O30" s="214"/>
      <c r="P30" s="210"/>
      <c r="Q30" s="229"/>
      <c r="R30" s="130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</row>
    <row r="31" spans="1:66" ht="19.95" customHeight="1">
      <c r="A31" s="133"/>
      <c r="B31" s="202"/>
      <c r="C31" s="128" t="s">
        <v>69</v>
      </c>
      <c r="D31" s="215" t="s">
        <v>70</v>
      </c>
      <c r="E31" s="215"/>
      <c r="F31" s="215"/>
      <c r="G31" s="215"/>
      <c r="H31" s="214">
        <f>'EXTRA DEDUCATION'!C19</f>
        <v>0</v>
      </c>
      <c r="I31" s="214"/>
      <c r="J31" s="128" t="s">
        <v>116</v>
      </c>
      <c r="K31" s="227" t="s">
        <v>174</v>
      </c>
      <c r="L31" s="227"/>
      <c r="M31" s="227"/>
      <c r="N31" s="228">
        <f>SUM(H22:I31)+SUM(N22:O30)</f>
        <v>107802</v>
      </c>
      <c r="O31" s="228"/>
      <c r="P31" s="210"/>
      <c r="Q31" s="229"/>
      <c r="R31" s="130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</row>
    <row r="32" spans="1:66" ht="19.95" customHeight="1">
      <c r="A32" s="133"/>
      <c r="B32" s="202"/>
      <c r="C32" s="189" t="s">
        <v>175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7">
        <f>IF(N31&lt;150001,ROUND(N31,0),150000)</f>
        <v>107802</v>
      </c>
      <c r="Q32" s="188"/>
      <c r="R32" s="130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</row>
    <row r="33" spans="1:66" ht="19.95" customHeight="1">
      <c r="A33" s="133"/>
      <c r="B33" s="202"/>
      <c r="C33" s="217" t="s">
        <v>149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8">
        <v>0</v>
      </c>
      <c r="Q33" s="219"/>
      <c r="R33" s="130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</row>
    <row r="34" spans="1:66" ht="19.95" customHeight="1">
      <c r="A34" s="133"/>
      <c r="B34" s="202"/>
      <c r="C34" s="217" t="s">
        <v>176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8">
        <f>IF('EXTRA DEDUCATION'!C21&gt;=50000,50000,'EXTRA DEDUCATION'!C21)</f>
        <v>0</v>
      </c>
      <c r="Q34" s="219"/>
      <c r="R34" s="130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</row>
    <row r="35" spans="1:66" ht="19.95" customHeight="1">
      <c r="A35" s="133"/>
      <c r="B35" s="202"/>
      <c r="C35" s="189" t="s">
        <v>198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7">
        <f>SUM(P32:Q34)</f>
        <v>107802</v>
      </c>
      <c r="Q35" s="188"/>
      <c r="R35" s="130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</row>
    <row r="36" spans="1:66" ht="19.95" customHeight="1">
      <c r="A36" s="133"/>
      <c r="B36" s="202">
        <v>12</v>
      </c>
      <c r="C36" s="216" t="s">
        <v>150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20"/>
      <c r="R36" s="130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</row>
    <row r="37" spans="1:66" ht="19.95" customHeight="1">
      <c r="A37" s="133"/>
      <c r="B37" s="202"/>
      <c r="C37" s="215" t="s">
        <v>151</v>
      </c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8">
        <f>'EXTRA DEDUCATION'!G12</f>
        <v>0</v>
      </c>
      <c r="Q37" s="219"/>
      <c r="R37" s="130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</row>
    <row r="38" spans="1:66" ht="19.95" customHeight="1">
      <c r="A38" s="133"/>
      <c r="B38" s="202"/>
      <c r="C38" s="215" t="s">
        <v>152</v>
      </c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8">
        <f>'EXTRA DEDUCATION'!G13</f>
        <v>0</v>
      </c>
      <c r="Q38" s="219"/>
      <c r="R38" s="130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</row>
    <row r="39" spans="1:66" ht="19.95" customHeight="1">
      <c r="A39" s="133"/>
      <c r="B39" s="202"/>
      <c r="C39" s="215" t="s">
        <v>153</v>
      </c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8">
        <f>'EXTRA DEDUCATION'!G14</f>
        <v>0</v>
      </c>
      <c r="Q39" s="219"/>
      <c r="R39" s="130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</row>
    <row r="40" spans="1:66" ht="19.95" customHeight="1">
      <c r="A40" s="133"/>
      <c r="B40" s="202"/>
      <c r="C40" s="215" t="s">
        <v>154</v>
      </c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8">
        <f>'EXTRA DEDUCATION'!G15</f>
        <v>0</v>
      </c>
      <c r="Q40" s="219"/>
      <c r="R40" s="130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</row>
    <row r="41" spans="1:66" ht="19.95" customHeight="1">
      <c r="A41" s="133"/>
      <c r="B41" s="202"/>
      <c r="C41" s="215" t="s">
        <v>155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8">
        <f>'EXTRA DEDUCATION'!G16</f>
        <v>0</v>
      </c>
      <c r="Q41" s="219"/>
      <c r="R41" s="130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</row>
    <row r="42" spans="1:66" ht="19.95" customHeight="1">
      <c r="A42" s="133"/>
      <c r="B42" s="202"/>
      <c r="C42" s="215" t="s">
        <v>156</v>
      </c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8">
        <f>'EXTRA DEDUCATION'!G17</f>
        <v>0</v>
      </c>
      <c r="Q42" s="219"/>
      <c r="R42" s="130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</row>
    <row r="43" spans="1:66" ht="19.95" customHeight="1">
      <c r="A43" s="133"/>
      <c r="B43" s="202"/>
      <c r="C43" s="215" t="s">
        <v>190</v>
      </c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8">
        <f>IF(MASTERDATA!D14="YES",0,IF('EXTRA DEDUCATION'!G5&gt;10000,10000,'EXTRA DEDUCATION'!G5))</f>
        <v>0</v>
      </c>
      <c r="Q43" s="219"/>
      <c r="R43" s="130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</row>
    <row r="44" spans="1:66" ht="19.95" customHeight="1">
      <c r="A44" s="133"/>
      <c r="B44" s="202"/>
      <c r="C44" s="215" t="s">
        <v>178</v>
      </c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8">
        <f>IF(MASTERDATA!D14="NO",0,IF('EXTRA DEDUCATION'!G5&lt;50001,'EXTRA DEDUCATION'!G5,50000))</f>
        <v>0</v>
      </c>
      <c r="Q44" s="219"/>
      <c r="R44" s="130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</row>
    <row r="45" spans="1:66" ht="19.95" customHeight="1">
      <c r="A45" s="133"/>
      <c r="B45" s="202"/>
      <c r="C45" s="215" t="s">
        <v>177</v>
      </c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8">
        <f>'EXTRA DEDUCATION'!G18</f>
        <v>0</v>
      </c>
      <c r="Q45" s="219"/>
      <c r="R45" s="130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</row>
    <row r="46" spans="1:66" ht="19.95" customHeight="1">
      <c r="A46" s="133"/>
      <c r="B46" s="202"/>
      <c r="C46" s="189" t="s">
        <v>179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7">
        <f>SUM(P37:Q45)</f>
        <v>0</v>
      </c>
      <c r="Q46" s="188"/>
      <c r="R46" s="130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</row>
    <row r="47" spans="1:66" ht="19.95" customHeight="1">
      <c r="A47" s="133"/>
      <c r="B47" s="134">
        <v>13</v>
      </c>
      <c r="C47" s="216" t="s">
        <v>157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187">
        <f>P35+P46</f>
        <v>107802</v>
      </c>
      <c r="Q47" s="188"/>
      <c r="R47" s="130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</row>
    <row r="48" spans="1:66" ht="19.95" customHeight="1">
      <c r="A48" s="133"/>
      <c r="B48" s="134">
        <v>14</v>
      </c>
      <c r="C48" s="236" t="s">
        <v>158</v>
      </c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187">
        <f>(P19-P47)</f>
        <v>572980</v>
      </c>
      <c r="Q48" s="188"/>
      <c r="R48" s="130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</row>
    <row r="49" spans="1:66" ht="19.95" customHeight="1">
      <c r="A49" s="133"/>
      <c r="B49" s="134">
        <v>15</v>
      </c>
      <c r="C49" s="236" t="s">
        <v>159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187">
        <f>ROUND(P48,-1)</f>
        <v>572980</v>
      </c>
      <c r="Q49" s="188"/>
      <c r="R49" s="130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</row>
    <row r="50" spans="1:66" ht="19.95" customHeight="1">
      <c r="A50" s="133"/>
      <c r="B50" s="202">
        <v>16</v>
      </c>
      <c r="C50" s="216" t="s">
        <v>160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20"/>
      <c r="R50" s="130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</row>
    <row r="51" spans="1:66" ht="19.95" customHeight="1">
      <c r="A51" s="133"/>
      <c r="B51" s="202"/>
      <c r="C51" s="233" t="s">
        <v>161</v>
      </c>
      <c r="D51" s="233"/>
      <c r="E51" s="233"/>
      <c r="F51" s="233"/>
      <c r="G51" s="233"/>
      <c r="H51" s="233" t="s">
        <v>162</v>
      </c>
      <c r="I51" s="233"/>
      <c r="J51" s="233"/>
      <c r="K51" s="233"/>
      <c r="L51" s="233" t="s">
        <v>163</v>
      </c>
      <c r="M51" s="233"/>
      <c r="N51" s="233"/>
      <c r="O51" s="233"/>
      <c r="P51" s="234"/>
      <c r="Q51" s="235"/>
      <c r="R51" s="130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</row>
    <row r="52" spans="1:66" ht="19.95" customHeight="1">
      <c r="A52" s="133"/>
      <c r="B52" s="202"/>
      <c r="C52" s="210" t="s">
        <v>180</v>
      </c>
      <c r="D52" s="210"/>
      <c r="E52" s="210"/>
      <c r="F52" s="210" t="s">
        <v>3</v>
      </c>
      <c r="G52" s="210"/>
      <c r="H52" s="210" t="s">
        <v>182</v>
      </c>
      <c r="I52" s="210"/>
      <c r="J52" s="210"/>
      <c r="K52" s="128" t="s">
        <v>3</v>
      </c>
      <c r="L52" s="210"/>
      <c r="M52" s="210"/>
      <c r="N52" s="210"/>
      <c r="O52" s="128"/>
      <c r="P52" s="187">
        <v>0</v>
      </c>
      <c r="Q52" s="188"/>
      <c r="R52" s="130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</row>
    <row r="53" spans="1:66" ht="19.95" customHeight="1">
      <c r="A53" s="133"/>
      <c r="B53" s="202"/>
      <c r="C53" s="210" t="s">
        <v>5</v>
      </c>
      <c r="D53" s="210"/>
      <c r="E53" s="210"/>
      <c r="F53" s="237">
        <v>0.05</v>
      </c>
      <c r="G53" s="210"/>
      <c r="H53" s="210" t="s">
        <v>4</v>
      </c>
      <c r="I53" s="210"/>
      <c r="J53" s="210"/>
      <c r="K53" s="137">
        <v>0.05</v>
      </c>
      <c r="L53" s="210" t="s">
        <v>183</v>
      </c>
      <c r="M53" s="210"/>
      <c r="N53" s="210"/>
      <c r="O53" s="128" t="s">
        <v>3</v>
      </c>
      <c r="P53" s="187">
        <f>ROUND(IF(MASTERDATA!$D$14="NO",IF(P49&lt;250001,0,IF(P49&gt;500000,12500,((P49-250000)*0.05))),IF(P49&lt;300001,0,IF(P49&gt;500000,10000,((P49-300000)*0.05)))),0)</f>
        <v>12500</v>
      </c>
      <c r="Q53" s="188"/>
      <c r="R53" s="130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</row>
    <row r="54" spans="1:66" ht="19.95" customHeight="1">
      <c r="A54" s="133"/>
      <c r="B54" s="202"/>
      <c r="C54" s="210" t="s">
        <v>71</v>
      </c>
      <c r="D54" s="210"/>
      <c r="E54" s="210"/>
      <c r="F54" s="237">
        <v>0.2</v>
      </c>
      <c r="G54" s="210"/>
      <c r="H54" s="210" t="s">
        <v>71</v>
      </c>
      <c r="I54" s="210"/>
      <c r="J54" s="210"/>
      <c r="K54" s="137">
        <v>0.2</v>
      </c>
      <c r="L54" s="210" t="s">
        <v>71</v>
      </c>
      <c r="M54" s="210"/>
      <c r="N54" s="210"/>
      <c r="O54" s="137">
        <v>0.2</v>
      </c>
      <c r="P54" s="187">
        <f>IF(P49&lt;500001,0,IF(P49&gt;1000000,100000,((P49-500000)*0.2)))</f>
        <v>14596</v>
      </c>
      <c r="Q54" s="188"/>
      <c r="R54" s="130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</row>
    <row r="55" spans="1:66" ht="19.95" customHeight="1">
      <c r="A55" s="133"/>
      <c r="B55" s="202"/>
      <c r="C55" s="210" t="s">
        <v>181</v>
      </c>
      <c r="D55" s="210"/>
      <c r="E55" s="210"/>
      <c r="F55" s="237">
        <v>0.3</v>
      </c>
      <c r="G55" s="210"/>
      <c r="H55" s="210" t="s">
        <v>181</v>
      </c>
      <c r="I55" s="210"/>
      <c r="J55" s="210"/>
      <c r="K55" s="137">
        <v>0.3</v>
      </c>
      <c r="L55" s="210" t="s">
        <v>181</v>
      </c>
      <c r="M55" s="210"/>
      <c r="N55" s="210"/>
      <c r="O55" s="137">
        <v>0.3</v>
      </c>
      <c r="P55" s="187">
        <f>IF(P49&lt;1000001,0,((P49-1000000)*0.3))</f>
        <v>0</v>
      </c>
      <c r="Q55" s="188"/>
      <c r="R55" s="130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</row>
    <row r="56" spans="1:66" ht="19.95" customHeight="1">
      <c r="A56" s="133"/>
      <c r="B56" s="202"/>
      <c r="C56" s="240" t="s">
        <v>164</v>
      </c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187">
        <f>SUM(P52:Q55)</f>
        <v>27096</v>
      </c>
      <c r="Q56" s="188"/>
      <c r="R56" s="130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</row>
    <row r="57" spans="1:66" ht="19.95" customHeight="1">
      <c r="A57" s="133"/>
      <c r="B57" s="202"/>
      <c r="C57" s="238" t="s">
        <v>184</v>
      </c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187">
        <f>IF(P49&gt;500000,0,IF(P56&lt;12501,P56,12500))</f>
        <v>0</v>
      </c>
      <c r="Q57" s="188"/>
      <c r="R57" s="130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</row>
    <row r="58" spans="1:66" ht="19.95" customHeight="1">
      <c r="A58" s="133"/>
      <c r="B58" s="202"/>
      <c r="C58" s="240" t="s">
        <v>165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187">
        <f>P56-P57</f>
        <v>27096</v>
      </c>
      <c r="Q58" s="188"/>
      <c r="R58" s="130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</row>
    <row r="59" spans="1:66" ht="19.95" customHeight="1">
      <c r="A59" s="133"/>
      <c r="B59" s="202"/>
      <c r="C59" s="238" t="s">
        <v>185</v>
      </c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187">
        <f>ROUND(P58*0.04,0)</f>
        <v>1084</v>
      </c>
      <c r="Q59" s="188"/>
      <c r="R59" s="130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</row>
    <row r="60" spans="1:66" ht="19.95" customHeight="1">
      <c r="A60" s="133"/>
      <c r="B60" s="202"/>
      <c r="C60" s="239" t="s">
        <v>186</v>
      </c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187">
        <f>SUM(P58:Q59)</f>
        <v>28180</v>
      </c>
      <c r="Q60" s="188"/>
      <c r="R60" s="130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</row>
    <row r="61" spans="1:66" ht="19.95" customHeight="1">
      <c r="A61" s="133"/>
      <c r="B61" s="134">
        <v>17</v>
      </c>
      <c r="C61" s="216" t="s">
        <v>166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187">
        <f>'EXTRA DEDUCATION'!G19</f>
        <v>0</v>
      </c>
      <c r="Q61" s="188"/>
      <c r="R61" s="130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</row>
    <row r="62" spans="1:66" ht="19.95" customHeight="1">
      <c r="A62" s="133"/>
      <c r="B62" s="134">
        <v>18</v>
      </c>
      <c r="C62" s="236" t="s">
        <v>167</v>
      </c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187">
        <f>P60-P61</f>
        <v>28180</v>
      </c>
      <c r="Q62" s="188"/>
      <c r="R62" s="130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</row>
    <row r="63" spans="1:66" ht="46.65" customHeight="1">
      <c r="A63" s="130"/>
      <c r="B63" s="202">
        <v>19</v>
      </c>
      <c r="C63" s="248" t="s">
        <v>168</v>
      </c>
      <c r="D63" s="248"/>
      <c r="E63" s="248"/>
      <c r="F63" s="241" t="s">
        <v>269</v>
      </c>
      <c r="G63" s="241"/>
      <c r="H63" s="241"/>
      <c r="I63" s="241"/>
      <c r="J63" s="249" t="s">
        <v>270</v>
      </c>
      <c r="K63" s="250"/>
      <c r="L63" s="129" t="s">
        <v>271</v>
      </c>
      <c r="M63" s="241" t="s">
        <v>272</v>
      </c>
      <c r="N63" s="241"/>
      <c r="O63" s="129" t="s">
        <v>187</v>
      </c>
      <c r="P63" s="241" t="s">
        <v>188</v>
      </c>
      <c r="Q63" s="251"/>
      <c r="R63" s="130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</row>
    <row r="64" spans="1:66" ht="19.95" customHeight="1">
      <c r="A64" s="130"/>
      <c r="B64" s="202"/>
      <c r="C64" s="248"/>
      <c r="D64" s="248"/>
      <c r="E64" s="248"/>
      <c r="F64" s="241">
        <f>SUM('GA55'!V8:V14)</f>
        <v>0</v>
      </c>
      <c r="G64" s="241"/>
      <c r="H64" s="241"/>
      <c r="I64" s="241"/>
      <c r="J64" s="241">
        <f>SUM('GA55'!V15:V17)</f>
        <v>0</v>
      </c>
      <c r="K64" s="241"/>
      <c r="L64" s="135">
        <f>'GA55'!V18</f>
        <v>0</v>
      </c>
      <c r="M64" s="241">
        <f>'GA55'!V19</f>
        <v>0</v>
      </c>
      <c r="N64" s="241"/>
      <c r="O64" s="138">
        <f>'EXTRA DEDUCATION'!G20+'GA55'!V20+'GA55'!V21+'GA55'!V22+'GA55'!V23+'GA55'!V25+'GA55'!V26</f>
        <v>0</v>
      </c>
      <c r="P64" s="242">
        <f>F64+J64+L64+M64+O64</f>
        <v>0</v>
      </c>
      <c r="Q64" s="243"/>
      <c r="R64" s="130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1:66" ht="22.65" customHeight="1" thickBot="1">
      <c r="A65" s="130"/>
      <c r="B65" s="244" t="str">
        <f>IF(P62&gt;P64,"Income Tax Payable (Old Tax Regime)",IF(P62&lt;P64,"Income Tax Refundable (Old Tax Regime)","Income Tax Payble/Refundable (Old Tax Regime)"))</f>
        <v>Income Tax Payable (Old Tax Regime)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6">
        <f>P62-P64</f>
        <v>28180</v>
      </c>
      <c r="Q65" s="247"/>
      <c r="R65" s="130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</row>
    <row r="66" spans="1:66" ht="57.9" customHeight="1">
      <c r="A66" s="130"/>
      <c r="B66" s="139"/>
      <c r="C66" s="140"/>
      <c r="D66" s="140"/>
      <c r="E66" s="141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2"/>
      <c r="Q66" s="143"/>
      <c r="R66" s="130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</row>
    <row r="67" spans="1:66" ht="19.350000000000001" customHeight="1">
      <c r="A67" s="130"/>
      <c r="B67" s="144"/>
      <c r="C67" s="145"/>
      <c r="D67" s="145"/>
      <c r="E67" s="146" t="s">
        <v>6</v>
      </c>
      <c r="F67" s="145"/>
      <c r="G67" s="145"/>
      <c r="H67" s="145"/>
      <c r="I67" s="145"/>
      <c r="J67" s="145"/>
      <c r="K67" s="145"/>
      <c r="L67" s="145"/>
      <c r="M67" s="145"/>
      <c r="N67" s="145"/>
      <c r="O67" s="146" t="s">
        <v>7</v>
      </c>
      <c r="P67" s="147"/>
      <c r="Q67" s="148"/>
      <c r="R67" s="130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</row>
    <row r="68" spans="1:66" s="131" customFormat="1"/>
    <row r="69" spans="1:66" s="131" customFormat="1"/>
    <row r="70" spans="1:66" s="131" customFormat="1"/>
    <row r="71" spans="1:66" s="131" customFormat="1"/>
    <row r="72" spans="1:66" s="131" customFormat="1"/>
    <row r="73" spans="1:66" s="131" customFormat="1"/>
    <row r="74" spans="1:66" s="131" customFormat="1"/>
    <row r="75" spans="1:66" s="131" customFormat="1"/>
    <row r="76" spans="1:66" s="131" customFormat="1"/>
    <row r="77" spans="1:66" s="131" customFormat="1"/>
    <row r="78" spans="1:66" s="131" customFormat="1"/>
    <row r="79" spans="1:66" s="131" customFormat="1"/>
    <row r="80" spans="1:66" s="131" customFormat="1"/>
    <row r="81" s="131" customFormat="1"/>
    <row r="82" s="131" customFormat="1"/>
    <row r="83" s="131" customFormat="1"/>
    <row r="84" s="131" customFormat="1"/>
    <row r="85" s="131" customFormat="1"/>
    <row r="86" s="131" customFormat="1"/>
    <row r="87" s="131" customFormat="1"/>
    <row r="88" s="131" customFormat="1"/>
    <row r="89" s="131" customFormat="1"/>
    <row r="90" s="131" customFormat="1"/>
    <row r="91" s="131" customFormat="1"/>
    <row r="92" s="131" customFormat="1"/>
    <row r="93" s="131" customFormat="1"/>
    <row r="94" s="131" customFormat="1"/>
    <row r="95" s="131" customFormat="1"/>
    <row r="96" s="131" customFormat="1"/>
    <row r="97" s="131" customFormat="1"/>
    <row r="98" s="131" customFormat="1"/>
    <row r="99" s="131" customFormat="1"/>
    <row r="100" s="131" customFormat="1"/>
    <row r="101" s="131" customFormat="1"/>
    <row r="102" s="131" customFormat="1"/>
    <row r="103" s="131" customFormat="1"/>
    <row r="104" s="131" customFormat="1"/>
    <row r="105" s="131" customFormat="1"/>
    <row r="106" s="131" customFormat="1"/>
    <row r="107" s="131" customFormat="1"/>
    <row r="108" s="131" customFormat="1"/>
    <row r="109" s="131" customFormat="1"/>
    <row r="110" s="131" customFormat="1"/>
    <row r="111" s="131" customFormat="1"/>
    <row r="112" s="131" customFormat="1"/>
    <row r="113" s="131" customFormat="1"/>
    <row r="114" s="131" customFormat="1"/>
    <row r="115" s="131" customFormat="1"/>
    <row r="116" s="131" customFormat="1"/>
    <row r="117" s="131" customFormat="1"/>
    <row r="118" s="131" customFormat="1"/>
    <row r="119" s="131" customFormat="1"/>
    <row r="120" s="131" customFormat="1"/>
    <row r="121" s="131" customFormat="1"/>
    <row r="122" s="131" customFormat="1"/>
    <row r="123" s="131" customFormat="1"/>
    <row r="124" s="131" customFormat="1"/>
    <row r="125" s="131" customFormat="1"/>
    <row r="126" s="131" customFormat="1"/>
    <row r="127" s="131" customFormat="1"/>
    <row r="128" s="131" customFormat="1"/>
    <row r="129" s="131" customFormat="1"/>
    <row r="130" s="131" customFormat="1"/>
    <row r="131" s="131" customFormat="1"/>
    <row r="132" s="131" customFormat="1"/>
    <row r="133" s="131" customFormat="1"/>
    <row r="134" s="131" customFormat="1"/>
    <row r="135" s="131" customFormat="1"/>
    <row r="136" s="131" customFormat="1"/>
    <row r="137" s="131" customFormat="1"/>
    <row r="138" s="131" customFormat="1"/>
    <row r="139" s="131" customFormat="1"/>
    <row r="140" s="131" customFormat="1"/>
    <row r="141" s="131" customFormat="1"/>
    <row r="142" s="131" customFormat="1"/>
    <row r="143" s="131" customFormat="1"/>
    <row r="144" s="131" customFormat="1"/>
    <row r="145" s="131" customFormat="1"/>
    <row r="146" s="131" customFormat="1"/>
    <row r="147" s="131" customFormat="1"/>
    <row r="148" s="131" customFormat="1"/>
    <row r="149" s="131" customFormat="1"/>
    <row r="150" s="131" customFormat="1"/>
    <row r="151" s="131" customFormat="1"/>
    <row r="152" s="131" customFormat="1"/>
    <row r="153" s="131" customFormat="1"/>
    <row r="154" s="131" customFormat="1"/>
    <row r="155" s="131" customFormat="1"/>
    <row r="156" s="131" customFormat="1"/>
    <row r="157" s="131" customFormat="1"/>
    <row r="158" s="131" customFormat="1"/>
    <row r="159" s="131" customFormat="1"/>
    <row r="160" s="131" customFormat="1"/>
    <row r="161" s="131" customFormat="1"/>
    <row r="162" s="131" customFormat="1"/>
    <row r="163" s="131" customFormat="1"/>
    <row r="164" s="131" customFormat="1"/>
    <row r="165" s="131" customFormat="1"/>
    <row r="166" s="131" customFormat="1"/>
    <row r="167" s="131" customFormat="1"/>
    <row r="168" s="131" customFormat="1"/>
    <row r="169" s="131" customFormat="1"/>
    <row r="170" s="131" customFormat="1"/>
    <row r="171" s="131" customFormat="1"/>
    <row r="172" s="131" customFormat="1"/>
    <row r="173" s="131" customFormat="1"/>
    <row r="174" s="131" customFormat="1"/>
    <row r="175" s="131" customFormat="1"/>
    <row r="176" s="131" customFormat="1"/>
    <row r="177" s="131" customFormat="1"/>
    <row r="178" s="131" customFormat="1"/>
    <row r="179" s="131" customFormat="1"/>
    <row r="180" s="131" customFormat="1"/>
    <row r="181" s="131" customFormat="1"/>
    <row r="182" s="131" customFormat="1"/>
    <row r="183" s="131" customFormat="1"/>
    <row r="184" s="131" customFormat="1"/>
    <row r="185" s="131" customFormat="1"/>
    <row r="186" s="131" customFormat="1"/>
    <row r="187" s="131" customFormat="1"/>
    <row r="188" s="131" customFormat="1"/>
    <row r="189" s="131" customFormat="1"/>
    <row r="190" s="131" customFormat="1"/>
    <row r="191" s="131" customFormat="1"/>
    <row r="192" s="131" customFormat="1"/>
    <row r="193" s="131" customFormat="1"/>
    <row r="194" s="131" customFormat="1"/>
    <row r="195" s="131" customFormat="1"/>
    <row r="196" s="131" customFormat="1"/>
    <row r="197" s="131" customFormat="1"/>
    <row r="198" s="131" customFormat="1"/>
    <row r="199" s="131" customFormat="1"/>
    <row r="200" s="131" customFormat="1"/>
    <row r="201" s="131" customFormat="1"/>
    <row r="202" s="131" customFormat="1"/>
    <row r="203" s="131" customFormat="1"/>
    <row r="204" s="131" customFormat="1"/>
    <row r="205" s="131" customFormat="1"/>
    <row r="206" s="131" customFormat="1"/>
    <row r="207" s="131" customFormat="1"/>
    <row r="208" s="131" customFormat="1"/>
    <row r="209" s="131" customFormat="1"/>
    <row r="210" s="131" customFormat="1"/>
    <row r="211" s="131" customFormat="1"/>
    <row r="212" s="131" customFormat="1"/>
    <row r="213" s="131" customFormat="1"/>
    <row r="214" s="131" customFormat="1"/>
    <row r="215" s="131" customFormat="1"/>
    <row r="216" s="131" customFormat="1"/>
    <row r="217" s="131" customFormat="1"/>
    <row r="218" s="131" customFormat="1"/>
    <row r="219" s="131" customFormat="1"/>
    <row r="220" s="131" customFormat="1"/>
    <row r="221" s="131" customFormat="1"/>
    <row r="222" s="131" customFormat="1"/>
    <row r="223" s="131" customFormat="1"/>
    <row r="224" s="131" customFormat="1"/>
    <row r="225" s="131" customFormat="1"/>
    <row r="226" s="131" customFormat="1"/>
    <row r="227" s="131" customFormat="1"/>
    <row r="228" s="131" customFormat="1"/>
    <row r="229" s="131" customFormat="1"/>
    <row r="230" s="131" customFormat="1"/>
    <row r="231" s="131" customFormat="1"/>
    <row r="232" s="131" customFormat="1"/>
    <row r="233" s="131" customFormat="1"/>
    <row r="234" s="131" customFormat="1"/>
    <row r="235" s="131" customFormat="1"/>
    <row r="236" s="131" customFormat="1"/>
    <row r="237" s="131" customFormat="1"/>
    <row r="238" s="131" customFormat="1"/>
    <row r="239" s="131" customFormat="1"/>
    <row r="240" s="131" customFormat="1"/>
    <row r="241" s="131" customFormat="1"/>
    <row r="242" s="131" customFormat="1"/>
    <row r="243" s="131" customFormat="1"/>
    <row r="244" s="131" customFormat="1"/>
    <row r="245" s="131" customFormat="1"/>
    <row r="246" s="131" customFormat="1"/>
    <row r="247" s="131" customFormat="1"/>
    <row r="248" s="131" customFormat="1"/>
    <row r="249" s="131" customFormat="1"/>
    <row r="250" s="131" customFormat="1"/>
    <row r="251" s="131" customFormat="1"/>
    <row r="252" s="131" customFormat="1"/>
    <row r="253" s="131" customFormat="1"/>
    <row r="254" s="131" customFormat="1"/>
    <row r="255" s="131" customFormat="1"/>
    <row r="256" s="131" customFormat="1"/>
    <row r="257" s="131" customFormat="1"/>
    <row r="258" s="131" customFormat="1"/>
    <row r="259" s="131" customFormat="1"/>
    <row r="260" s="131" customFormat="1"/>
    <row r="261" s="131" customFormat="1"/>
    <row r="262" s="131" customFormat="1"/>
    <row r="263" s="131" customFormat="1"/>
    <row r="264" s="131" customFormat="1"/>
    <row r="265" s="131" customFormat="1"/>
    <row r="266" s="131" customFormat="1"/>
    <row r="267" s="131" customFormat="1"/>
    <row r="268" s="131" customFormat="1"/>
    <row r="269" s="131" customFormat="1"/>
    <row r="270" s="131" customFormat="1"/>
    <row r="271" s="131" customFormat="1"/>
    <row r="272" s="131" customFormat="1"/>
    <row r="273" s="131" customFormat="1"/>
    <row r="274" s="131" customFormat="1"/>
    <row r="275" s="131" customFormat="1"/>
    <row r="276" s="131" customFormat="1"/>
    <row r="277" s="131" customFormat="1"/>
    <row r="278" s="131" customFormat="1"/>
    <row r="279" s="131" customFormat="1"/>
    <row r="280" s="131" customFormat="1"/>
    <row r="281" s="131" customFormat="1"/>
    <row r="282" s="131" customFormat="1"/>
    <row r="283" s="131" customFormat="1"/>
    <row r="284" s="131" customFormat="1"/>
    <row r="285" s="131" customFormat="1"/>
    <row r="286" s="131" customFormat="1"/>
    <row r="287" s="131" customFormat="1"/>
    <row r="288" s="131" customFormat="1"/>
    <row r="289" s="131" customFormat="1"/>
    <row r="290" s="131" customFormat="1"/>
    <row r="291" s="131" customFormat="1"/>
    <row r="292" s="131" customFormat="1"/>
    <row r="293" s="131" customFormat="1"/>
    <row r="294" s="131" customFormat="1"/>
    <row r="295" s="131" customFormat="1"/>
    <row r="296" s="131" customFormat="1"/>
    <row r="297" s="131" customFormat="1"/>
    <row r="298" s="131" customFormat="1"/>
    <row r="299" s="131" customFormat="1"/>
    <row r="300" s="131" customFormat="1"/>
    <row r="301" s="131" customFormat="1"/>
    <row r="302" s="131" customFormat="1"/>
    <row r="303" s="131" customFormat="1"/>
    <row r="304" s="131" customFormat="1"/>
    <row r="305" s="131" customFormat="1"/>
    <row r="306" s="131" customFormat="1"/>
    <row r="307" s="131" customFormat="1"/>
    <row r="308" s="131" customFormat="1"/>
    <row r="309" s="131" customFormat="1"/>
    <row r="310" s="131" customFormat="1"/>
    <row r="311" s="131" customFormat="1"/>
    <row r="312" s="131" customFormat="1"/>
    <row r="313" s="131" customFormat="1"/>
    <row r="314" s="131" customFormat="1"/>
    <row r="315" s="131" customFormat="1"/>
    <row r="316" s="131" customFormat="1"/>
    <row r="317" s="131" customFormat="1"/>
    <row r="318" s="131" customFormat="1"/>
    <row r="319" s="131" customFormat="1"/>
    <row r="320" s="131" customFormat="1"/>
    <row r="321" s="131" customFormat="1"/>
    <row r="322" s="131" customFormat="1"/>
    <row r="323" s="131" customFormat="1"/>
    <row r="324" s="131" customFormat="1"/>
    <row r="325" s="131" customFormat="1"/>
    <row r="326" s="131" customFormat="1"/>
    <row r="327" s="131" customFormat="1"/>
    <row r="328" s="131" customFormat="1"/>
    <row r="329" s="131" customFormat="1"/>
    <row r="330" s="131" customFormat="1"/>
    <row r="331" s="131" customFormat="1"/>
    <row r="332" s="131" customFormat="1"/>
    <row r="333" s="131" customFormat="1"/>
    <row r="334" s="131" customFormat="1"/>
    <row r="335" s="131" customFormat="1"/>
    <row r="336" s="131" customFormat="1"/>
    <row r="337" s="131" customFormat="1"/>
    <row r="338" s="131" customFormat="1"/>
    <row r="339" s="131" customFormat="1"/>
    <row r="340" s="131" customFormat="1"/>
    <row r="341" s="131" customFormat="1"/>
    <row r="342" s="131" customFormat="1"/>
    <row r="343" s="131" customFormat="1"/>
    <row r="344" s="131" customFormat="1"/>
    <row r="345" s="131" customFormat="1"/>
    <row r="346" s="131" customFormat="1"/>
    <row r="347" s="131" customFormat="1"/>
    <row r="348" s="131" customFormat="1"/>
    <row r="349" s="131" customFormat="1"/>
    <row r="350" s="131" customFormat="1"/>
    <row r="351" s="131" customFormat="1"/>
    <row r="352" s="131" customFormat="1"/>
    <row r="353" s="131" customFormat="1"/>
    <row r="354" s="131" customFormat="1"/>
    <row r="355" s="131" customFormat="1"/>
    <row r="356" s="131" customFormat="1"/>
    <row r="357" s="131" customFormat="1"/>
    <row r="358" s="131" customFormat="1"/>
    <row r="359" s="131" customFormat="1"/>
    <row r="360" s="131" customFormat="1"/>
    <row r="361" s="131" customFormat="1"/>
    <row r="362" s="131" customFormat="1"/>
    <row r="363" s="131" customFormat="1"/>
    <row r="364" s="131" customFormat="1"/>
    <row r="365" s="131" customFormat="1"/>
    <row r="366" s="131" customFormat="1"/>
    <row r="367" s="131" customFormat="1"/>
    <row r="368" s="131" customFormat="1"/>
    <row r="369" s="131" customFormat="1"/>
    <row r="370" s="131" customFormat="1"/>
    <row r="371" s="131" customFormat="1"/>
    <row r="372" s="131" customFormat="1"/>
    <row r="373" s="131" customFormat="1"/>
    <row r="374" s="131" customFormat="1"/>
    <row r="375" s="131" customFormat="1"/>
    <row r="376" s="131" customFormat="1"/>
    <row r="377" s="131" customFormat="1"/>
    <row r="378" s="131" customFormat="1"/>
    <row r="379" s="131" customFormat="1"/>
    <row r="380" s="131" customFormat="1"/>
    <row r="381" s="131" customFormat="1"/>
    <row r="382" s="131" customFormat="1"/>
    <row r="383" s="131" customFormat="1"/>
    <row r="384" s="131" customFormat="1"/>
    <row r="385" s="131" customFormat="1"/>
    <row r="386" s="131" customFormat="1"/>
    <row r="387" s="131" customFormat="1"/>
    <row r="388" s="131" customFormat="1"/>
    <row r="389" s="131" customFormat="1"/>
    <row r="390" s="131" customFormat="1"/>
    <row r="391" s="131" customFormat="1"/>
    <row r="392" s="131" customFormat="1"/>
    <row r="393" s="131" customFormat="1"/>
    <row r="394" s="131" customFormat="1"/>
    <row r="395" s="131" customFormat="1"/>
    <row r="396" s="131" customFormat="1"/>
    <row r="397" s="131" customFormat="1"/>
    <row r="398" s="131" customFormat="1"/>
    <row r="399" s="131" customFormat="1"/>
    <row r="400" s="131" customFormat="1"/>
    <row r="401" s="131" customFormat="1"/>
    <row r="402" s="131" customFormat="1"/>
    <row r="403" s="131" customFormat="1"/>
    <row r="404" s="131" customFormat="1"/>
    <row r="405" s="131" customFormat="1"/>
    <row r="406" s="131" customFormat="1"/>
    <row r="407" s="131" customFormat="1"/>
    <row r="408" s="131" customFormat="1"/>
    <row r="409" s="131" customFormat="1"/>
    <row r="410" s="131" customFormat="1"/>
    <row r="411" s="131" customFormat="1"/>
    <row r="412" s="131" customFormat="1"/>
    <row r="413" s="131" customFormat="1"/>
    <row r="414" s="131" customFormat="1"/>
    <row r="415" s="131" customFormat="1"/>
    <row r="416" s="131" customFormat="1"/>
    <row r="417" s="131" customFormat="1"/>
    <row r="418" s="131" customFormat="1"/>
    <row r="419" s="131" customFormat="1"/>
    <row r="420" s="131" customFormat="1"/>
    <row r="421" s="131" customFormat="1"/>
    <row r="422" s="131" customFormat="1"/>
    <row r="423" s="131" customFormat="1"/>
    <row r="424" s="131" customFormat="1"/>
    <row r="425" s="131" customFormat="1"/>
    <row r="426" s="131" customFormat="1"/>
    <row r="427" s="131" customFormat="1"/>
    <row r="428" s="131" customFormat="1"/>
    <row r="429" s="131" customFormat="1"/>
    <row r="430" s="131" customFormat="1"/>
    <row r="431" s="131" customFormat="1"/>
    <row r="432" s="131" customFormat="1"/>
    <row r="433" s="131" customFormat="1"/>
    <row r="434" s="131" customFormat="1"/>
    <row r="435" s="131" customFormat="1"/>
    <row r="436" s="131" customFormat="1"/>
    <row r="437" s="131" customFormat="1"/>
    <row r="438" s="131" customFormat="1"/>
    <row r="439" s="131" customFormat="1"/>
    <row r="440" s="131" customFormat="1"/>
    <row r="441" s="131" customFormat="1"/>
    <row r="442" s="131" customFormat="1"/>
    <row r="443" s="131" customFormat="1"/>
    <row r="444" s="131" customFormat="1"/>
    <row r="445" s="131" customFormat="1"/>
    <row r="446" s="131" customFormat="1"/>
    <row r="447" s="131" customFormat="1"/>
    <row r="448" s="131" customFormat="1"/>
    <row r="449" s="131" customFormat="1"/>
    <row r="450" s="131" customFormat="1"/>
    <row r="451" s="131" customFormat="1"/>
    <row r="452" s="131" customFormat="1"/>
    <row r="453" s="131" customFormat="1"/>
    <row r="454" s="131" customFormat="1"/>
    <row r="455" s="131" customFormat="1"/>
    <row r="456" s="131" customFormat="1"/>
    <row r="457" s="131" customFormat="1"/>
    <row r="458" s="131" customFormat="1"/>
    <row r="459" s="131" customFormat="1"/>
    <row r="460" s="131" customFormat="1"/>
    <row r="461" s="131" customFormat="1"/>
    <row r="462" s="131" customFormat="1"/>
    <row r="463" s="131" customFormat="1"/>
    <row r="464" s="131" customFormat="1"/>
    <row r="465" s="131" customFormat="1"/>
    <row r="466" s="131" customFormat="1"/>
    <row r="467" s="131" customFormat="1"/>
    <row r="468" s="131" customFormat="1"/>
    <row r="469" s="131" customFormat="1"/>
    <row r="470" s="131" customFormat="1"/>
    <row r="471" s="131" customFormat="1"/>
    <row r="472" s="131" customFormat="1"/>
    <row r="473" s="131" customFormat="1"/>
    <row r="474" s="131" customFormat="1"/>
    <row r="475" s="131" customFormat="1"/>
    <row r="476" s="131" customFormat="1"/>
    <row r="477" s="131" customFormat="1"/>
    <row r="478" s="131" customFormat="1"/>
    <row r="479" s="131" customFormat="1"/>
    <row r="480" s="131" customFormat="1"/>
    <row r="481" s="131" customFormat="1"/>
    <row r="482" s="131" customFormat="1"/>
    <row r="483" s="131" customFormat="1"/>
    <row r="484" s="131" customFormat="1"/>
    <row r="485" s="131" customFormat="1"/>
    <row r="486" s="131" customFormat="1"/>
    <row r="487" s="131" customFormat="1"/>
    <row r="488" s="131" customFormat="1"/>
    <row r="489" s="131" customFormat="1"/>
    <row r="490" s="131" customFormat="1"/>
    <row r="491" s="131" customFormat="1"/>
    <row r="492" s="131" customFormat="1"/>
    <row r="493" s="131" customFormat="1"/>
    <row r="494" s="131" customFormat="1"/>
    <row r="495" s="131" customFormat="1"/>
    <row r="496" s="131" customFormat="1"/>
    <row r="497" s="131" customFormat="1"/>
    <row r="498" s="131" customFormat="1"/>
    <row r="499" s="131" customFormat="1"/>
    <row r="500" s="131" customFormat="1"/>
    <row r="501" s="131" customFormat="1"/>
    <row r="502" s="131" customFormat="1"/>
    <row r="503" s="131" customFormat="1"/>
    <row r="504" s="131" customFormat="1"/>
    <row r="505" s="131" customFormat="1"/>
    <row r="506" s="131" customFormat="1"/>
    <row r="507" s="131" customFormat="1"/>
    <row r="508" s="131" customFormat="1"/>
    <row r="509" s="131" customFormat="1"/>
    <row r="510" s="131" customFormat="1"/>
    <row r="511" s="131" customFormat="1"/>
    <row r="512" s="131" customFormat="1"/>
    <row r="513" s="131" customFormat="1"/>
    <row r="514" s="131" customFormat="1"/>
    <row r="515" s="131" customFormat="1"/>
    <row r="516" s="131" customFormat="1"/>
    <row r="517" s="131" customFormat="1"/>
    <row r="518" s="131" customFormat="1"/>
    <row r="519" s="131" customFormat="1"/>
    <row r="520" s="131" customFormat="1"/>
    <row r="521" s="131" customFormat="1"/>
    <row r="522" s="131" customFormat="1"/>
    <row r="523" s="131" customFormat="1"/>
    <row r="524" s="131" customFormat="1"/>
    <row r="525" s="131" customFormat="1"/>
    <row r="526" s="131" customFormat="1"/>
    <row r="527" s="131" customFormat="1"/>
    <row r="528" s="131" customFormat="1"/>
    <row r="529" s="131" customFormat="1"/>
    <row r="530" s="131" customFormat="1"/>
    <row r="531" s="131" customFormat="1"/>
    <row r="532" s="131" customFormat="1"/>
    <row r="533" s="131" customFormat="1"/>
    <row r="534" s="131" customFormat="1"/>
    <row r="535" s="131" customFormat="1"/>
    <row r="536" s="131" customFormat="1"/>
    <row r="537" s="131" customFormat="1"/>
    <row r="538" s="131" customFormat="1"/>
    <row r="539" s="131" customFormat="1"/>
    <row r="540" s="131" customFormat="1"/>
    <row r="541" s="131" customFormat="1"/>
    <row r="542" s="131" customFormat="1"/>
    <row r="543" s="131" customFormat="1"/>
    <row r="544" s="131" customFormat="1"/>
    <row r="545" s="131" customFormat="1"/>
    <row r="546" s="131" customFormat="1"/>
    <row r="547" s="131" customFormat="1"/>
    <row r="548" s="131" customFormat="1"/>
    <row r="549" s="131" customFormat="1"/>
    <row r="550" s="131" customFormat="1"/>
    <row r="551" s="131" customFormat="1"/>
    <row r="552" s="131" customFormat="1"/>
    <row r="553" s="131" customFormat="1"/>
    <row r="554" s="131" customFormat="1"/>
    <row r="555" s="131" customFormat="1"/>
    <row r="556" s="131" customFormat="1"/>
    <row r="557" s="131" customFormat="1"/>
    <row r="558" s="131" customFormat="1"/>
    <row r="559" s="131" customFormat="1"/>
    <row r="560" s="131" customFormat="1"/>
    <row r="561" s="131" customFormat="1"/>
    <row r="562" s="131" customFormat="1"/>
    <row r="563" s="131" customFormat="1"/>
    <row r="564" s="131" customFormat="1"/>
    <row r="565" s="131" customFormat="1"/>
    <row r="566" s="131" customFormat="1"/>
    <row r="567" s="131" customFormat="1"/>
    <row r="568" s="131" customFormat="1"/>
    <row r="569" s="131" customFormat="1"/>
    <row r="570" s="131" customFormat="1"/>
    <row r="571" s="131" customFormat="1"/>
    <row r="572" s="131" customFormat="1"/>
    <row r="573" s="131" customFormat="1"/>
    <row r="574" s="131" customFormat="1"/>
    <row r="575" s="131" customFormat="1"/>
    <row r="576" s="131" customFormat="1"/>
    <row r="577" s="131" customFormat="1"/>
    <row r="578" s="131" customFormat="1"/>
    <row r="579" s="131" customFormat="1"/>
    <row r="580" s="131" customFormat="1"/>
    <row r="581" s="131" customFormat="1"/>
    <row r="582" s="131" customFormat="1"/>
    <row r="583" s="131" customFormat="1"/>
    <row r="584" s="131" customFormat="1"/>
    <row r="585" s="131" customFormat="1"/>
    <row r="586" s="131" customFormat="1"/>
    <row r="587" s="131" customFormat="1"/>
    <row r="588" s="131" customFormat="1"/>
    <row r="589" s="131" customFormat="1"/>
    <row r="590" s="131" customFormat="1"/>
    <row r="591" s="131" customFormat="1"/>
    <row r="592" s="131" customFormat="1"/>
    <row r="593" s="131" customFormat="1"/>
    <row r="594" s="131" customFormat="1"/>
    <row r="595" s="131" customFormat="1"/>
    <row r="596" s="131" customFormat="1"/>
    <row r="597" s="131" customFormat="1"/>
    <row r="598" s="131" customFormat="1"/>
    <row r="599" s="131" customFormat="1"/>
    <row r="600" s="131" customFormat="1"/>
    <row r="601" s="131" customFormat="1"/>
    <row r="602" s="131" customFormat="1"/>
    <row r="603" s="131" customFormat="1"/>
    <row r="604" s="131" customFormat="1"/>
    <row r="605" s="131" customFormat="1"/>
    <row r="606" s="131" customFormat="1"/>
    <row r="607" s="131" customFormat="1"/>
    <row r="608" s="131" customFormat="1"/>
    <row r="609" s="131" customFormat="1"/>
    <row r="610" s="131" customFormat="1"/>
    <row r="611" s="131" customFormat="1"/>
    <row r="612" s="131" customFormat="1"/>
    <row r="613" s="131" customFormat="1"/>
    <row r="614" s="131" customFormat="1"/>
    <row r="615" s="131" customFormat="1"/>
    <row r="616" s="131" customFormat="1"/>
    <row r="617" s="131" customFormat="1"/>
    <row r="618" s="131" customFormat="1"/>
    <row r="619" s="131" customFormat="1"/>
    <row r="620" s="131" customFormat="1"/>
    <row r="621" s="131" customFormat="1"/>
    <row r="622" s="131" customFormat="1"/>
    <row r="623" s="131" customFormat="1"/>
    <row r="624" s="131" customFormat="1"/>
    <row r="625" s="131" customFormat="1"/>
    <row r="626" s="131" customFormat="1"/>
    <row r="627" s="131" customFormat="1"/>
    <row r="628" s="131" customFormat="1"/>
    <row r="629" s="131" customFormat="1"/>
    <row r="630" s="131" customFormat="1"/>
    <row r="631" s="131" customFormat="1"/>
    <row r="632" s="131" customFormat="1"/>
    <row r="633" s="131" customFormat="1"/>
    <row r="634" s="131" customFormat="1"/>
    <row r="635" s="131" customFormat="1"/>
    <row r="636" s="131" customFormat="1"/>
    <row r="637" s="131" customFormat="1"/>
    <row r="638" s="131" customFormat="1"/>
    <row r="639" s="131" customFormat="1"/>
    <row r="640" s="131" customFormat="1"/>
    <row r="641" s="131" customFormat="1"/>
    <row r="642" s="131" customFormat="1"/>
    <row r="643" s="131" customFormat="1"/>
    <row r="644" s="131" customFormat="1"/>
    <row r="645" s="131" customFormat="1"/>
    <row r="646" s="131" customFormat="1"/>
    <row r="647" s="131" customFormat="1"/>
    <row r="648" s="131" customFormat="1"/>
    <row r="649" s="131" customFormat="1"/>
    <row r="650" s="131" customFormat="1"/>
    <row r="651" s="131" customFormat="1"/>
    <row r="652" s="131" customFormat="1"/>
    <row r="653" s="131" customFormat="1"/>
    <row r="654" s="131" customFormat="1"/>
    <row r="655" s="131" customFormat="1"/>
    <row r="656" s="131" customFormat="1"/>
    <row r="657" s="131" customFormat="1"/>
    <row r="658" s="131" customFormat="1"/>
    <row r="659" s="131" customFormat="1"/>
    <row r="660" s="131" customFormat="1"/>
    <row r="661" s="131" customFormat="1"/>
    <row r="662" s="131" customFormat="1"/>
    <row r="663" s="131" customFormat="1"/>
    <row r="664" s="131" customFormat="1"/>
    <row r="665" s="131" customFormat="1"/>
    <row r="666" s="131" customFormat="1"/>
    <row r="667" s="131" customFormat="1"/>
    <row r="668" s="131" customFormat="1"/>
    <row r="669" s="131" customFormat="1"/>
    <row r="670" s="131" customFormat="1"/>
    <row r="671" s="131" customFormat="1"/>
    <row r="672" s="131" customFormat="1"/>
    <row r="673" s="131" customFormat="1"/>
    <row r="674" s="131" customFormat="1"/>
    <row r="675" s="131" customFormat="1"/>
    <row r="676" s="131" customFormat="1"/>
    <row r="677" s="131" customFormat="1"/>
    <row r="678" s="131" customFormat="1"/>
    <row r="679" s="131" customFormat="1"/>
    <row r="680" s="131" customFormat="1"/>
    <row r="681" s="131" customFormat="1"/>
    <row r="682" s="131" customFormat="1"/>
    <row r="683" s="131" customFormat="1"/>
    <row r="684" s="131" customFormat="1"/>
    <row r="685" s="131" customFormat="1"/>
    <row r="686" s="131" customFormat="1"/>
    <row r="687" s="131" customFormat="1"/>
    <row r="688" s="131" customFormat="1"/>
    <row r="689" s="131" customFormat="1"/>
    <row r="690" s="131" customFormat="1"/>
    <row r="691" s="131" customFormat="1"/>
    <row r="692" s="131" customFormat="1"/>
    <row r="693" s="131" customFormat="1"/>
    <row r="694" s="131" customFormat="1"/>
    <row r="695" s="131" customFormat="1"/>
    <row r="696" s="131" customFormat="1"/>
    <row r="697" s="131" customFormat="1"/>
    <row r="698" s="131" customFormat="1"/>
    <row r="699" s="131" customFormat="1"/>
    <row r="700" s="131" customFormat="1"/>
    <row r="701" s="131" customFormat="1"/>
    <row r="702" s="131" customFormat="1"/>
    <row r="703" s="131" customFormat="1"/>
    <row r="704" s="131" customFormat="1"/>
    <row r="705" s="131" customFormat="1"/>
    <row r="706" s="131" customFormat="1"/>
    <row r="707" s="131" customFormat="1"/>
    <row r="708" s="131" customFormat="1"/>
    <row r="709" s="131" customFormat="1"/>
    <row r="710" s="131" customFormat="1"/>
    <row r="711" s="131" customFormat="1"/>
    <row r="712" s="131" customFormat="1"/>
    <row r="713" s="131" customFormat="1"/>
    <row r="714" s="131" customFormat="1"/>
    <row r="715" s="131" customFormat="1"/>
    <row r="716" s="131" customFormat="1"/>
    <row r="717" s="131" customFormat="1"/>
    <row r="718" s="131" customFormat="1"/>
    <row r="719" s="131" customFormat="1"/>
    <row r="720" s="131" customFormat="1"/>
    <row r="721" s="131" customFormat="1"/>
    <row r="722" s="131" customFormat="1"/>
    <row r="723" s="131" customFormat="1"/>
    <row r="724" s="131" customFormat="1"/>
    <row r="725" s="131" customFormat="1"/>
    <row r="726" s="131" customFormat="1"/>
    <row r="727" s="131" customFormat="1"/>
    <row r="728" s="131" customFormat="1"/>
    <row r="729" s="131" customFormat="1"/>
    <row r="730" s="131" customFormat="1"/>
    <row r="731" s="131" customFormat="1"/>
    <row r="732" s="131" customFormat="1"/>
    <row r="733" s="131" customFormat="1"/>
    <row r="734" s="131" customFormat="1"/>
    <row r="735" s="131" customFormat="1"/>
    <row r="736" s="131" customFormat="1"/>
    <row r="737" s="131" customFormat="1"/>
    <row r="738" s="131" customFormat="1"/>
    <row r="739" s="131" customFormat="1"/>
    <row r="740" s="131" customFormat="1"/>
    <row r="741" s="131" customFormat="1"/>
    <row r="742" s="131" customFormat="1"/>
    <row r="743" s="131" customFormat="1"/>
    <row r="744" s="131" customFormat="1"/>
    <row r="745" s="131" customFormat="1"/>
    <row r="746" s="131" customFormat="1"/>
    <row r="747" s="131" customFormat="1"/>
    <row r="748" s="131" customFormat="1"/>
    <row r="749" s="131" customFormat="1"/>
    <row r="750" s="131" customFormat="1"/>
    <row r="751" s="131" customFormat="1"/>
    <row r="752" s="131" customFormat="1"/>
    <row r="753" s="131" customFormat="1"/>
    <row r="754" s="131" customFormat="1"/>
    <row r="755" s="131" customFormat="1"/>
    <row r="756" s="131" customFormat="1"/>
    <row r="757" s="131" customFormat="1"/>
    <row r="758" s="131" customFormat="1"/>
    <row r="759" s="131" customFormat="1"/>
    <row r="760" s="131" customFormat="1"/>
    <row r="761" s="131" customFormat="1"/>
    <row r="762" s="131" customFormat="1"/>
    <row r="763" s="131" customFormat="1"/>
    <row r="764" s="131" customFormat="1"/>
    <row r="765" s="131" customFormat="1"/>
    <row r="766" s="131" customFormat="1"/>
    <row r="767" s="131" customFormat="1"/>
    <row r="768" s="131" customFormat="1"/>
    <row r="769" s="131" customFormat="1"/>
    <row r="770" s="131" customFormat="1"/>
    <row r="771" s="131" customFormat="1"/>
    <row r="772" s="131" customFormat="1"/>
    <row r="773" s="131" customFormat="1"/>
    <row r="774" s="131" customFormat="1"/>
    <row r="775" s="131" customFormat="1"/>
    <row r="776" s="131" customFormat="1"/>
    <row r="777" s="131" customFormat="1"/>
    <row r="778" s="131" customFormat="1"/>
    <row r="779" s="131" customFormat="1"/>
    <row r="780" s="131" customFormat="1"/>
    <row r="781" s="131" customFormat="1"/>
    <row r="782" s="131" customFormat="1"/>
    <row r="783" s="131" customFormat="1"/>
    <row r="784" s="131" customFormat="1"/>
    <row r="785" s="131" customFormat="1"/>
    <row r="786" s="131" customFormat="1"/>
    <row r="787" s="131" customFormat="1"/>
    <row r="788" s="131" customFormat="1"/>
    <row r="789" s="131" customFormat="1"/>
    <row r="790" s="131" customFormat="1"/>
    <row r="791" s="131" customFormat="1"/>
    <row r="792" s="131" customFormat="1"/>
    <row r="793" s="131" customFormat="1"/>
    <row r="794" s="131" customFormat="1"/>
    <row r="795" s="131" customFormat="1"/>
    <row r="796" s="131" customFormat="1"/>
    <row r="797" s="131" customFormat="1"/>
    <row r="798" s="131" customFormat="1"/>
    <row r="799" s="131" customFormat="1"/>
    <row r="800" s="131" customFormat="1"/>
    <row r="801" s="131" customFormat="1"/>
    <row r="802" s="131" customFormat="1"/>
    <row r="803" s="131" customFormat="1"/>
    <row r="804" s="131" customFormat="1"/>
    <row r="805" s="131" customFormat="1"/>
    <row r="806" s="131" customFormat="1"/>
    <row r="807" s="131" customFormat="1"/>
    <row r="808" s="131" customFormat="1"/>
    <row r="809" s="131" customFormat="1"/>
    <row r="810" s="131" customFormat="1"/>
    <row r="811" s="131" customFormat="1"/>
    <row r="812" s="131" customFormat="1"/>
    <row r="813" s="131" customFormat="1"/>
    <row r="814" s="131" customFormat="1"/>
    <row r="815" s="131" customFormat="1"/>
    <row r="816" s="131" customFormat="1"/>
    <row r="817" s="131" customFormat="1"/>
    <row r="818" s="131" customFormat="1"/>
    <row r="819" s="131" customFormat="1"/>
    <row r="820" s="131" customFormat="1"/>
    <row r="821" s="131" customFormat="1"/>
    <row r="822" s="131" customFormat="1"/>
    <row r="823" s="131" customFormat="1"/>
    <row r="824" s="131" customFormat="1"/>
    <row r="825" s="131" customFormat="1"/>
    <row r="826" s="131" customFormat="1"/>
    <row r="827" s="131" customFormat="1"/>
    <row r="828" s="131" customFormat="1"/>
    <row r="829" s="131" customFormat="1"/>
    <row r="830" s="131" customFormat="1"/>
    <row r="831" s="131" customFormat="1"/>
    <row r="832" s="131" customFormat="1"/>
    <row r="833" s="131" customFormat="1"/>
    <row r="834" s="131" customFormat="1"/>
    <row r="835" s="131" customFormat="1"/>
    <row r="836" s="131" customFormat="1"/>
    <row r="837" s="131" customFormat="1"/>
    <row r="838" s="131" customFormat="1"/>
    <row r="839" s="131" customFormat="1"/>
    <row r="840" s="131" customFormat="1"/>
    <row r="841" s="131" customFormat="1"/>
    <row r="842" s="131" customFormat="1"/>
    <row r="843" s="131" customFormat="1"/>
    <row r="844" s="131" customFormat="1"/>
    <row r="845" s="131" customFormat="1"/>
    <row r="846" s="131" customFormat="1"/>
    <row r="847" s="131" customFormat="1"/>
    <row r="848" s="131" customFormat="1"/>
    <row r="849" s="131" customFormat="1"/>
    <row r="850" s="131" customFormat="1"/>
    <row r="851" s="131" customFormat="1"/>
    <row r="852" s="131" customFormat="1"/>
    <row r="853" s="131" customFormat="1"/>
    <row r="854" s="131" customFormat="1"/>
    <row r="855" s="131" customFormat="1"/>
    <row r="856" s="131" customFormat="1"/>
    <row r="857" s="131" customFormat="1"/>
    <row r="858" s="131" customFormat="1"/>
    <row r="859" s="131" customFormat="1"/>
    <row r="860" s="131" customFormat="1"/>
    <row r="861" s="131" customFormat="1"/>
    <row r="862" s="131" customFormat="1"/>
    <row r="863" s="131" customFormat="1"/>
    <row r="864" s="131" customFormat="1"/>
    <row r="865" s="131" customFormat="1"/>
    <row r="866" s="131" customFormat="1"/>
    <row r="867" s="131" customFormat="1"/>
    <row r="868" s="131" customFormat="1"/>
    <row r="869" s="131" customFormat="1"/>
    <row r="870" s="131" customFormat="1"/>
    <row r="871" s="131" customFormat="1"/>
    <row r="872" s="131" customFormat="1"/>
    <row r="873" s="131" customFormat="1"/>
    <row r="874" s="131" customFormat="1"/>
    <row r="875" s="131" customFormat="1"/>
    <row r="876" s="131" customFormat="1"/>
    <row r="877" s="131" customFormat="1"/>
    <row r="878" s="131" customFormat="1"/>
    <row r="879" s="131" customFormat="1"/>
    <row r="880" s="131" customFormat="1"/>
    <row r="881" s="131" customFormat="1"/>
    <row r="882" s="131" customFormat="1"/>
    <row r="883" s="131" customFormat="1"/>
    <row r="884" s="131" customFormat="1"/>
    <row r="885" s="131" customFormat="1"/>
    <row r="886" s="131" customFormat="1"/>
    <row r="887" s="131" customFormat="1"/>
    <row r="888" s="131" customFormat="1"/>
    <row r="889" s="131" customFormat="1"/>
    <row r="890" s="131" customFormat="1"/>
    <row r="891" s="131" customFormat="1"/>
    <row r="892" s="131" customFormat="1"/>
    <row r="893" s="131" customFormat="1"/>
    <row r="894" s="131" customFormat="1"/>
    <row r="895" s="131" customFormat="1"/>
    <row r="896" s="131" customFormat="1"/>
    <row r="897" s="131" customFormat="1"/>
    <row r="898" s="131" customFormat="1"/>
    <row r="899" s="131" customFormat="1"/>
    <row r="900" s="131" customFormat="1"/>
    <row r="901" s="131" customFormat="1"/>
    <row r="902" s="131" customFormat="1"/>
    <row r="903" s="131" customFormat="1"/>
    <row r="904" s="131" customFormat="1"/>
    <row r="905" s="131" customFormat="1"/>
    <row r="906" s="131" customFormat="1"/>
    <row r="907" s="131" customFormat="1"/>
    <row r="908" s="131" customFormat="1"/>
    <row r="909" s="131" customFormat="1"/>
    <row r="910" s="131" customFormat="1"/>
    <row r="911" s="131" customFormat="1"/>
    <row r="912" s="131" customFormat="1"/>
    <row r="913" s="131" customFormat="1"/>
    <row r="914" s="131" customFormat="1"/>
    <row r="915" s="131" customFormat="1"/>
    <row r="916" s="131" customFormat="1"/>
    <row r="917" s="131" customFormat="1"/>
    <row r="918" s="131" customFormat="1"/>
    <row r="919" s="131" customFormat="1"/>
    <row r="920" s="131" customFormat="1"/>
    <row r="921" s="131" customFormat="1"/>
    <row r="922" s="131" customFormat="1"/>
    <row r="923" s="131" customFormat="1"/>
    <row r="924" s="131" customFormat="1"/>
    <row r="925" s="131" customFormat="1"/>
    <row r="926" s="131" customFormat="1"/>
    <row r="927" s="131" customFormat="1"/>
    <row r="928" s="131" customFormat="1"/>
    <row r="929" s="131" customFormat="1"/>
    <row r="930" s="131" customFormat="1"/>
    <row r="931" s="131" customFormat="1"/>
    <row r="932" s="131" customFormat="1"/>
    <row r="933" s="131" customFormat="1"/>
    <row r="934" s="131" customFormat="1"/>
    <row r="935" s="131" customFormat="1"/>
    <row r="936" s="131" customFormat="1"/>
    <row r="937" s="131" customFormat="1"/>
    <row r="938" s="131" customFormat="1"/>
    <row r="939" s="131" customFormat="1"/>
    <row r="940" s="131" customFormat="1"/>
    <row r="941" s="131" customFormat="1"/>
    <row r="942" s="131" customFormat="1"/>
    <row r="943" s="131" customFormat="1"/>
    <row r="944" s="131" customFormat="1"/>
    <row r="945" s="131" customFormat="1"/>
    <row r="946" s="131" customFormat="1"/>
    <row r="947" s="131" customFormat="1"/>
    <row r="948" s="131" customFormat="1"/>
    <row r="949" s="131" customFormat="1"/>
    <row r="950" s="131" customFormat="1"/>
    <row r="951" s="131" customFormat="1"/>
    <row r="952" s="131" customFormat="1"/>
    <row r="953" s="131" customFormat="1"/>
    <row r="954" s="131" customFormat="1"/>
    <row r="955" s="131" customFormat="1"/>
    <row r="956" s="131" customFormat="1"/>
    <row r="957" s="131" customFormat="1"/>
    <row r="958" s="131" customFormat="1"/>
    <row r="959" s="131" customFormat="1"/>
    <row r="960" s="131" customFormat="1"/>
    <row r="961" s="131" customFormat="1"/>
    <row r="962" s="131" customFormat="1"/>
    <row r="963" s="131" customFormat="1"/>
    <row r="964" s="131" customFormat="1"/>
    <row r="965" s="131" customFormat="1"/>
    <row r="966" s="131" customFormat="1"/>
    <row r="967" s="131" customFormat="1"/>
    <row r="968" s="131" customFormat="1"/>
    <row r="969" s="131" customFormat="1"/>
    <row r="970" s="131" customFormat="1"/>
    <row r="971" s="131" customFormat="1"/>
    <row r="972" s="131" customFormat="1"/>
    <row r="973" s="131" customFormat="1"/>
    <row r="974" s="131" customFormat="1"/>
    <row r="975" s="131" customFormat="1"/>
    <row r="976" s="131" customFormat="1"/>
    <row r="977" s="131" customFormat="1"/>
    <row r="978" s="131" customFormat="1"/>
    <row r="979" s="131" customFormat="1"/>
    <row r="980" s="131" customFormat="1"/>
    <row r="981" s="131" customFormat="1"/>
    <row r="982" s="131" customFormat="1"/>
    <row r="983" s="131" customFormat="1"/>
    <row r="984" s="131" customFormat="1"/>
    <row r="985" s="131" customFormat="1"/>
    <row r="986" s="131" customFormat="1"/>
    <row r="987" s="131" customFormat="1"/>
    <row r="988" s="131" customFormat="1"/>
    <row r="989" s="131" customFormat="1"/>
    <row r="990" s="131" customFormat="1"/>
    <row r="991" s="131" customFormat="1"/>
    <row r="992" s="131" customFormat="1"/>
    <row r="993" s="131" customFormat="1"/>
    <row r="994" s="131" customFormat="1"/>
    <row r="995" s="131" customFormat="1"/>
    <row r="996" s="131" customFormat="1"/>
    <row r="997" s="131" customFormat="1"/>
    <row r="998" s="131" customFormat="1"/>
    <row r="999" s="131" customFormat="1"/>
    <row r="1000" s="131" customFormat="1"/>
    <row r="1001" s="131" customFormat="1"/>
    <row r="1002" s="131" customFormat="1"/>
    <row r="1003" s="131" customFormat="1"/>
    <row r="1004" s="131" customFormat="1"/>
    <row r="1005" s="131" customFormat="1"/>
    <row r="1006" s="131" customFormat="1"/>
    <row r="1007" s="131" customFormat="1"/>
    <row r="1008" s="131" customFormat="1"/>
    <row r="1009" s="131" customFormat="1"/>
    <row r="1010" s="131" customFormat="1"/>
    <row r="1011" s="131" customFormat="1"/>
    <row r="1012" s="131" customFormat="1"/>
    <row r="1013" s="131" customFormat="1"/>
    <row r="1014" s="131" customFormat="1"/>
    <row r="1015" s="131" customFormat="1"/>
    <row r="1016" s="131" customFormat="1"/>
    <row r="1017" s="131" customFormat="1"/>
    <row r="1018" s="131" customFormat="1"/>
    <row r="1019" s="131" customFormat="1"/>
    <row r="1020" s="131" customFormat="1"/>
    <row r="1021" s="131" customFormat="1"/>
    <row r="1022" s="131" customFormat="1"/>
    <row r="1023" s="131" customFormat="1"/>
    <row r="1024" s="131" customFormat="1"/>
    <row r="1025" s="131" customFormat="1"/>
    <row r="1026" s="131" customFormat="1"/>
    <row r="1027" s="131" customFormat="1"/>
    <row r="1028" s="131" customFormat="1"/>
    <row r="1029" s="131" customFormat="1"/>
    <row r="1030" s="131" customFormat="1"/>
    <row r="1031" s="131" customFormat="1"/>
    <row r="1032" s="131" customFormat="1"/>
    <row r="1033" s="131" customFormat="1"/>
    <row r="1034" s="131" customFormat="1"/>
    <row r="1035" s="131" customFormat="1"/>
    <row r="1036" s="131" customFormat="1"/>
    <row r="1037" s="131" customFormat="1"/>
    <row r="1038" s="131" customFormat="1"/>
    <row r="1039" s="131" customFormat="1"/>
    <row r="1040" s="131" customFormat="1"/>
    <row r="1041" s="131" customFormat="1"/>
    <row r="1042" s="131" customFormat="1"/>
    <row r="1043" s="131" customFormat="1"/>
    <row r="1044" s="131" customFormat="1"/>
    <row r="1045" s="131" customFormat="1"/>
    <row r="1046" s="131" customFormat="1"/>
    <row r="1047" s="131" customFormat="1"/>
    <row r="1048" s="131" customFormat="1"/>
    <row r="1049" s="131" customFormat="1"/>
    <row r="1050" s="131" customFormat="1"/>
    <row r="1051" s="131" customFormat="1"/>
    <row r="1052" s="131" customFormat="1"/>
    <row r="1053" s="131" customFormat="1"/>
    <row r="1054" s="131" customFormat="1"/>
    <row r="1055" s="131" customFormat="1"/>
    <row r="1056" s="131" customFormat="1"/>
    <row r="1057" s="131" customFormat="1"/>
    <row r="1058" s="131" customFormat="1"/>
    <row r="1059" s="131" customFormat="1"/>
    <row r="1060" s="131" customFormat="1"/>
    <row r="1061" s="131" customFormat="1"/>
    <row r="1062" s="131" customFormat="1"/>
    <row r="1063" s="131" customFormat="1"/>
    <row r="1064" s="131" customFormat="1"/>
    <row r="1065" s="131" customFormat="1"/>
    <row r="1066" s="131" customFormat="1"/>
    <row r="1067" s="131" customFormat="1"/>
    <row r="1068" s="131" customFormat="1"/>
    <row r="1069" s="131" customFormat="1"/>
    <row r="1070" s="131" customFormat="1"/>
    <row r="1071" s="131" customFormat="1"/>
    <row r="1072" s="131" customFormat="1"/>
    <row r="1073" s="131" customFormat="1"/>
    <row r="1074" s="131" customFormat="1"/>
    <row r="1075" s="131" customFormat="1"/>
    <row r="1076" s="131" customFormat="1"/>
    <row r="1077" s="131" customFormat="1"/>
    <row r="1078" s="131" customFormat="1"/>
    <row r="1079" s="131" customFormat="1"/>
    <row r="1080" s="131" customFormat="1"/>
    <row r="1081" s="131" customFormat="1"/>
    <row r="1082" s="131" customFormat="1"/>
    <row r="1083" s="131" customFormat="1"/>
    <row r="1084" s="131" customFormat="1"/>
    <row r="1085" s="131" customFormat="1"/>
    <row r="1086" s="131" customFormat="1"/>
    <row r="1087" s="131" customFormat="1"/>
    <row r="1088" s="131" customFormat="1"/>
    <row r="1089" s="131" customFormat="1"/>
    <row r="1090" s="131" customFormat="1"/>
    <row r="1091" s="131" customFormat="1"/>
    <row r="1092" s="131" customFormat="1"/>
    <row r="1093" s="131" customFormat="1"/>
    <row r="1094" s="131" customFormat="1"/>
    <row r="1095" s="131" customFormat="1"/>
    <row r="1096" s="131" customFormat="1"/>
    <row r="1097" s="131" customFormat="1"/>
    <row r="1098" s="131" customFormat="1"/>
    <row r="1099" s="131" customFormat="1"/>
    <row r="1100" s="131" customFormat="1"/>
    <row r="1101" s="131" customFormat="1"/>
    <row r="1102" s="131" customFormat="1"/>
    <row r="1103" s="131" customFormat="1"/>
    <row r="1104" s="131" customFormat="1"/>
    <row r="1105" s="131" customFormat="1"/>
    <row r="1106" s="131" customFormat="1"/>
    <row r="1107" s="131" customFormat="1"/>
    <row r="1108" s="131" customFormat="1"/>
    <row r="1109" s="131" customFormat="1"/>
    <row r="1110" s="131" customFormat="1"/>
    <row r="1111" s="131" customFormat="1"/>
    <row r="1112" s="131" customFormat="1"/>
    <row r="1113" s="131" customFormat="1"/>
    <row r="1114" s="131" customFormat="1"/>
    <row r="1115" s="131" customFormat="1"/>
    <row r="1116" s="131" customFormat="1"/>
    <row r="1117" s="131" customFormat="1"/>
    <row r="1118" s="131" customFormat="1"/>
    <row r="1119" s="131" customFormat="1"/>
    <row r="1120" s="131" customFormat="1"/>
    <row r="1121" s="131" customFormat="1"/>
    <row r="1122" s="131" customFormat="1"/>
    <row r="1123" s="131" customFormat="1"/>
    <row r="1124" s="131" customFormat="1"/>
    <row r="1125" s="131" customFormat="1"/>
    <row r="1126" s="131" customFormat="1"/>
    <row r="1127" s="131" customFormat="1"/>
    <row r="1128" s="131" customFormat="1"/>
    <row r="1129" s="131" customFormat="1"/>
    <row r="1130" s="131" customFormat="1"/>
    <row r="1131" s="131" customFormat="1"/>
    <row r="1132" s="131" customFormat="1"/>
    <row r="1133" s="131" customFormat="1"/>
    <row r="1134" s="131" customFormat="1"/>
    <row r="1135" s="131" customFormat="1"/>
    <row r="1136" s="131" customFormat="1"/>
    <row r="1137" s="131" customFormat="1"/>
    <row r="1138" s="131" customFormat="1"/>
    <row r="1139" s="131" customFormat="1"/>
    <row r="1140" s="131" customFormat="1"/>
    <row r="1141" s="131" customFormat="1"/>
    <row r="1142" s="131" customFormat="1"/>
    <row r="1143" s="131" customFormat="1"/>
    <row r="1144" s="131" customFormat="1"/>
    <row r="1145" s="131" customFormat="1"/>
    <row r="1146" s="131" customFormat="1"/>
    <row r="1147" s="131" customFormat="1"/>
    <row r="1148" s="131" customFormat="1"/>
    <row r="1149" s="131" customFormat="1"/>
    <row r="1150" s="131" customFormat="1"/>
    <row r="1151" s="131" customFormat="1"/>
    <row r="1152" s="131" customFormat="1"/>
    <row r="1153" s="131" customFormat="1"/>
    <row r="1154" s="131" customFormat="1"/>
    <row r="1155" s="131" customFormat="1"/>
    <row r="1156" s="131" customFormat="1"/>
    <row r="1157" s="131" customFormat="1"/>
    <row r="1158" s="131" customFormat="1"/>
    <row r="1159" s="131" customFormat="1"/>
    <row r="1160" s="131" customFormat="1"/>
    <row r="1161" s="131" customFormat="1"/>
    <row r="1162" s="131" customFormat="1"/>
    <row r="1163" s="131" customFormat="1"/>
    <row r="1164" s="131" customFormat="1"/>
    <row r="1165" s="131" customFormat="1"/>
    <row r="1166" s="131" customFormat="1"/>
    <row r="1167" s="131" customFormat="1"/>
    <row r="1168" s="131" customFormat="1"/>
    <row r="1169" s="131" customFormat="1"/>
    <row r="1170" s="131" customFormat="1"/>
    <row r="1171" s="131" customFormat="1"/>
    <row r="1172" s="131" customFormat="1"/>
    <row r="1173" s="131" customFormat="1"/>
    <row r="1174" s="131" customFormat="1"/>
    <row r="1175" s="131" customFormat="1"/>
    <row r="1176" s="131" customFormat="1"/>
    <row r="1177" s="131" customFormat="1"/>
    <row r="1178" s="131" customFormat="1"/>
    <row r="1179" s="131" customFormat="1"/>
    <row r="1180" s="131" customFormat="1"/>
    <row r="1181" s="131" customFormat="1"/>
    <row r="1182" s="131" customFormat="1"/>
    <row r="1183" s="131" customFormat="1"/>
    <row r="1184" s="131" customFormat="1"/>
    <row r="1185" s="131" customFormat="1"/>
    <row r="1186" s="131" customFormat="1"/>
    <row r="1187" s="131" customFormat="1"/>
    <row r="1188" s="131" customFormat="1"/>
    <row r="1189" s="131" customFormat="1"/>
    <row r="1190" s="131" customFormat="1"/>
    <row r="1191" s="131" customFormat="1"/>
    <row r="1192" s="131" customFormat="1"/>
    <row r="1193" s="131" customFormat="1"/>
    <row r="1194" s="131" customFormat="1"/>
    <row r="1195" s="131" customFormat="1"/>
    <row r="1196" s="131" customFormat="1"/>
    <row r="1197" s="131" customFormat="1"/>
    <row r="1198" s="131" customFormat="1"/>
    <row r="1199" s="131" customFormat="1"/>
    <row r="1200" s="131" customFormat="1"/>
    <row r="1201" s="131" customFormat="1"/>
    <row r="1202" s="131" customFormat="1"/>
    <row r="1203" s="131" customFormat="1"/>
    <row r="1204" s="131" customFormat="1"/>
    <row r="1205" s="131" customFormat="1"/>
    <row r="1206" s="131" customFormat="1"/>
    <row r="1207" s="131" customFormat="1"/>
    <row r="1208" s="131" customFormat="1"/>
    <row r="1209" s="131" customFormat="1"/>
    <row r="1210" s="131" customFormat="1"/>
    <row r="1211" s="131" customFormat="1"/>
    <row r="1212" s="131" customFormat="1"/>
    <row r="1213" s="131" customFormat="1"/>
    <row r="1214" s="131" customFormat="1"/>
    <row r="1215" s="131" customFormat="1"/>
    <row r="1216" s="131" customFormat="1"/>
    <row r="1217" s="131" customFormat="1"/>
    <row r="1218" s="131" customFormat="1"/>
    <row r="1219" s="131" customFormat="1"/>
    <row r="1220" s="131" customFormat="1"/>
    <row r="1221" s="131" customFormat="1"/>
    <row r="1222" s="131" customFormat="1"/>
    <row r="1223" s="131" customFormat="1"/>
    <row r="1224" s="131" customFormat="1"/>
    <row r="1225" s="131" customFormat="1"/>
    <row r="1226" s="131" customFormat="1"/>
    <row r="1227" s="131" customFormat="1"/>
    <row r="1228" s="131" customFormat="1"/>
    <row r="1229" s="131" customFormat="1"/>
    <row r="1230" s="131" customFormat="1"/>
    <row r="1231" s="131" customFormat="1"/>
    <row r="1232" s="131" customFormat="1"/>
    <row r="1233" s="131" customFormat="1"/>
    <row r="1234" s="131" customFormat="1"/>
    <row r="1235" s="131" customFormat="1"/>
    <row r="1236" s="131" customFormat="1"/>
    <row r="1237" s="131" customFormat="1"/>
    <row r="1238" s="131" customFormat="1"/>
    <row r="1239" s="131" customFormat="1"/>
    <row r="1240" s="131" customFormat="1"/>
    <row r="1241" s="131" customFormat="1"/>
    <row r="1242" s="131" customFormat="1"/>
    <row r="1243" s="131" customFormat="1"/>
    <row r="1244" s="131" customFormat="1"/>
    <row r="1245" s="131" customFormat="1"/>
    <row r="1246" s="131" customFormat="1"/>
    <row r="1247" s="131" customFormat="1"/>
    <row r="1248" s="131" customFormat="1"/>
    <row r="1249" s="131" customFormat="1"/>
    <row r="1250" s="131" customFormat="1"/>
    <row r="1251" s="131" customFormat="1"/>
    <row r="1252" s="131" customFormat="1"/>
    <row r="1253" s="131" customFormat="1"/>
    <row r="1254" s="131" customFormat="1"/>
    <row r="1255" s="131" customFormat="1"/>
    <row r="1256" s="131" customFormat="1"/>
    <row r="1257" s="131" customFormat="1"/>
    <row r="1258" s="131" customFormat="1"/>
    <row r="1259" s="131" customFormat="1"/>
    <row r="1260" s="131" customFormat="1"/>
    <row r="1261" s="131" customFormat="1"/>
    <row r="1262" s="131" customFormat="1"/>
    <row r="1263" s="131" customFormat="1"/>
    <row r="1264" s="131" customFormat="1"/>
    <row r="1265" s="131" customFormat="1"/>
    <row r="1266" s="131" customFormat="1"/>
    <row r="1267" s="131" customFormat="1"/>
    <row r="1268" s="131" customFormat="1"/>
    <row r="1269" s="131" customFormat="1"/>
    <row r="1270" s="131" customFormat="1"/>
    <row r="1271" s="131" customFormat="1"/>
    <row r="1272" s="131" customFormat="1"/>
    <row r="1273" s="131" customFormat="1"/>
    <row r="1274" s="131" customFormat="1"/>
    <row r="1275" s="131" customFormat="1"/>
    <row r="1276" s="131" customFormat="1"/>
    <row r="1277" s="131" customFormat="1"/>
    <row r="1278" s="131" customFormat="1"/>
    <row r="1279" s="131" customFormat="1"/>
    <row r="1280" s="131" customFormat="1"/>
    <row r="1281" s="131" customFormat="1"/>
    <row r="1282" s="131" customFormat="1"/>
    <row r="1283" s="131" customFormat="1"/>
    <row r="1284" s="131" customFormat="1"/>
    <row r="1285" s="131" customFormat="1"/>
    <row r="1286" s="131" customFormat="1"/>
    <row r="1287" s="131" customFormat="1"/>
    <row r="1288" s="131" customFormat="1"/>
    <row r="1289" s="131" customFormat="1"/>
    <row r="1290" s="131" customFormat="1"/>
    <row r="1291" s="131" customFormat="1"/>
    <row r="1292" s="131" customFormat="1"/>
    <row r="1293" s="131" customFormat="1"/>
    <row r="1294" s="131" customFormat="1"/>
    <row r="1295" s="131" customFormat="1"/>
    <row r="1296" s="131" customFormat="1"/>
    <row r="1297" s="131" customFormat="1"/>
    <row r="1298" s="131" customFormat="1"/>
    <row r="1299" s="131" customFormat="1"/>
    <row r="1300" s="131" customFormat="1"/>
    <row r="1301" s="131" customFormat="1"/>
    <row r="1302" s="131" customFormat="1"/>
    <row r="1303" s="131" customFormat="1"/>
    <row r="1304" s="131" customFormat="1"/>
    <row r="1305" s="131" customFormat="1"/>
    <row r="1306" s="131" customFormat="1"/>
    <row r="1307" s="131" customFormat="1"/>
    <row r="1308" s="131" customFormat="1"/>
    <row r="1309" s="131" customFormat="1"/>
    <row r="1310" s="131" customFormat="1"/>
    <row r="1311" s="131" customFormat="1"/>
    <row r="1312" s="131" customFormat="1"/>
    <row r="1313" s="131" customFormat="1"/>
    <row r="1314" s="131" customFormat="1"/>
    <row r="1315" s="131" customFormat="1"/>
    <row r="1316" s="131" customFormat="1"/>
    <row r="1317" s="131" customFormat="1"/>
    <row r="1318" s="131" customFormat="1"/>
    <row r="1319" s="131" customFormat="1"/>
    <row r="1320" s="131" customFormat="1"/>
    <row r="1321" s="131" customFormat="1"/>
    <row r="1322" s="131" customFormat="1"/>
    <row r="1323" s="131" customFormat="1"/>
    <row r="1324" s="131" customFormat="1"/>
    <row r="1325" s="131" customFormat="1"/>
    <row r="1326" s="131" customFormat="1"/>
    <row r="1327" s="131" customFormat="1"/>
    <row r="1328" s="131" customFormat="1"/>
    <row r="1329" s="131" customFormat="1"/>
    <row r="1330" s="131" customFormat="1"/>
    <row r="1331" s="131" customFormat="1"/>
    <row r="1332" s="131" customFormat="1"/>
    <row r="1333" s="131" customFormat="1"/>
    <row r="1334" s="131" customFormat="1"/>
    <row r="1335" s="131" customFormat="1"/>
    <row r="1336" s="131" customFormat="1"/>
    <row r="1337" s="131" customFormat="1"/>
    <row r="1338" s="131" customFormat="1"/>
    <row r="1339" s="131" customFormat="1"/>
    <row r="1340" s="131" customFormat="1"/>
    <row r="1341" s="131" customFormat="1"/>
    <row r="1342" s="131" customFormat="1"/>
    <row r="1343" s="131" customFormat="1"/>
    <row r="1344" s="131" customFormat="1"/>
    <row r="1345" s="131" customFormat="1"/>
    <row r="1346" s="131" customFormat="1"/>
    <row r="1347" s="131" customFormat="1"/>
    <row r="1348" s="131" customFormat="1"/>
    <row r="1349" s="131" customFormat="1"/>
    <row r="1350" s="131" customFormat="1"/>
    <row r="1351" s="131" customFormat="1"/>
    <row r="1352" s="131" customFormat="1"/>
    <row r="1353" s="131" customFormat="1"/>
    <row r="1354" s="131" customFormat="1"/>
    <row r="1355" s="131" customFormat="1"/>
    <row r="1356" s="131" customFormat="1"/>
    <row r="1357" s="131" customFormat="1"/>
    <row r="1358" s="131" customFormat="1"/>
    <row r="1359" s="131" customFormat="1"/>
    <row r="1360" s="131" customFormat="1"/>
    <row r="1361" s="131" customFormat="1"/>
    <row r="1362" s="131" customFormat="1"/>
    <row r="1363" s="131" customFormat="1"/>
    <row r="1364" s="131" customFormat="1"/>
    <row r="1365" s="131" customFormat="1"/>
    <row r="1366" s="131" customFormat="1"/>
    <row r="1367" s="131" customFormat="1"/>
    <row r="1368" s="131" customFormat="1"/>
    <row r="1369" s="131" customFormat="1"/>
    <row r="1370" s="131" customFormat="1"/>
    <row r="1371" s="131" customFormat="1"/>
    <row r="1372" s="131" customFormat="1"/>
    <row r="1373" s="131" customFormat="1"/>
    <row r="1374" s="131" customFormat="1"/>
    <row r="1375" s="131" customFormat="1"/>
    <row r="1376" s="131" customFormat="1"/>
    <row r="1377" s="131" customFormat="1"/>
    <row r="1378" s="131" customFormat="1"/>
    <row r="1379" s="131" customFormat="1"/>
    <row r="1380" s="131" customFormat="1"/>
    <row r="1381" s="131" customFormat="1"/>
    <row r="1382" s="131" customFormat="1"/>
    <row r="1383" s="131" customFormat="1"/>
    <row r="1384" s="131" customFormat="1"/>
    <row r="1385" s="131" customFormat="1"/>
    <row r="1386" s="131" customFormat="1"/>
    <row r="1387" s="131" customFormat="1"/>
    <row r="1388" s="131" customFormat="1"/>
    <row r="1389" s="131" customFormat="1"/>
    <row r="1390" s="131" customFormat="1"/>
    <row r="1391" s="131" customFormat="1"/>
    <row r="1392" s="131" customFormat="1"/>
    <row r="1393" s="131" customFormat="1"/>
    <row r="1394" s="131" customFormat="1"/>
    <row r="1395" s="131" customFormat="1"/>
    <row r="1396" s="131" customFormat="1"/>
    <row r="1397" s="131" customFormat="1"/>
    <row r="1398" s="131" customFormat="1"/>
    <row r="1399" s="131" customFormat="1"/>
    <row r="1400" s="131" customFormat="1"/>
    <row r="1401" s="131" customFormat="1"/>
    <row r="1402" s="131" customFormat="1"/>
    <row r="1403" s="131" customFormat="1"/>
    <row r="1404" s="131" customFormat="1"/>
    <row r="1405" s="131" customFormat="1"/>
    <row r="1406" s="131" customFormat="1"/>
    <row r="1407" s="131" customFormat="1"/>
    <row r="1408" s="131" customFormat="1"/>
    <row r="1409" s="131" customFormat="1"/>
    <row r="1410" s="131" customFormat="1"/>
    <row r="1411" s="131" customFormat="1"/>
    <row r="1412" s="131" customFormat="1"/>
    <row r="1413" s="131" customFormat="1"/>
    <row r="1414" s="131" customFormat="1"/>
    <row r="1415" s="131" customFormat="1"/>
    <row r="1416" s="131" customFormat="1"/>
    <row r="1417" s="131" customFormat="1"/>
    <row r="1418" s="131" customFormat="1"/>
    <row r="1419" s="131" customFormat="1"/>
    <row r="1420" s="131" customFormat="1"/>
    <row r="1421" s="131" customFormat="1"/>
    <row r="1422" s="131" customFormat="1"/>
    <row r="1423" s="131" customFormat="1"/>
    <row r="1424" s="131" customFormat="1"/>
    <row r="1425" s="131" customFormat="1"/>
    <row r="1426" s="131" customFormat="1"/>
    <row r="1427" s="131" customFormat="1"/>
    <row r="1428" s="131" customFormat="1"/>
    <row r="1429" s="131" customFormat="1"/>
    <row r="1430" s="131" customFormat="1"/>
    <row r="1431" s="131" customFormat="1"/>
    <row r="1432" s="131" customFormat="1"/>
    <row r="1433" s="131" customFormat="1"/>
    <row r="1434" s="131" customFormat="1"/>
    <row r="1435" s="131" customFormat="1"/>
    <row r="1436" s="131" customFormat="1"/>
    <row r="1437" s="131" customFormat="1"/>
    <row r="1438" s="131" customFormat="1"/>
    <row r="1439" s="131" customFormat="1"/>
    <row r="1440" s="131" customFormat="1"/>
    <row r="1441" s="131" customFormat="1"/>
    <row r="1442" s="131" customFormat="1"/>
    <row r="1443" s="131" customFormat="1"/>
    <row r="1444" s="131" customFormat="1"/>
    <row r="1445" s="131" customFormat="1"/>
    <row r="1446" s="131" customFormat="1"/>
    <row r="1447" s="131" customFormat="1"/>
    <row r="1448" s="131" customFormat="1"/>
    <row r="1449" s="131" customFormat="1"/>
    <row r="1450" s="131" customFormat="1"/>
    <row r="1451" s="131" customFormat="1"/>
    <row r="1452" s="131" customFormat="1"/>
    <row r="1453" s="131" customFormat="1"/>
    <row r="1454" s="131" customFormat="1"/>
    <row r="1455" s="131" customFormat="1"/>
    <row r="1456" s="131" customFormat="1"/>
    <row r="1457" s="131" customFormat="1"/>
    <row r="1458" s="131" customFormat="1"/>
    <row r="1459" s="131" customFormat="1"/>
    <row r="1460" s="131" customFormat="1"/>
    <row r="1461" s="131" customFormat="1"/>
    <row r="1462" s="131" customFormat="1"/>
    <row r="1463" s="131" customFormat="1"/>
    <row r="1464" s="131" customFormat="1"/>
    <row r="1465" s="131" customFormat="1"/>
    <row r="1466" s="131" customFormat="1"/>
    <row r="1467" s="131" customFormat="1"/>
    <row r="1468" s="131" customFormat="1"/>
    <row r="1469" s="131" customFormat="1"/>
    <row r="1470" s="131" customFormat="1"/>
    <row r="1471" s="131" customFormat="1"/>
    <row r="1472" s="131" customFormat="1"/>
    <row r="1473" s="131" customFormat="1"/>
    <row r="1474" s="131" customFormat="1"/>
    <row r="1475" s="131" customFormat="1"/>
    <row r="1476" s="131" customFormat="1"/>
    <row r="1477" s="131" customFormat="1"/>
    <row r="1478" s="131" customFormat="1"/>
    <row r="1479" s="131" customFormat="1"/>
    <row r="1480" s="131" customFormat="1"/>
    <row r="1481" s="131" customFormat="1"/>
    <row r="1482" s="131" customFormat="1"/>
    <row r="1483" s="131" customFormat="1"/>
    <row r="1484" s="131" customFormat="1"/>
    <row r="1485" s="131" customFormat="1"/>
    <row r="1486" s="131" customFormat="1"/>
    <row r="1487" s="131" customFormat="1"/>
  </sheetData>
  <sheetProtection password="CC61" sheet="1" objects="1" scenarios="1"/>
  <mergeCells count="178">
    <mergeCell ref="M64:N64"/>
    <mergeCell ref="P64:Q64"/>
    <mergeCell ref="B65:O65"/>
    <mergeCell ref="P65:Q65"/>
    <mergeCell ref="C62:O62"/>
    <mergeCell ref="P62:Q62"/>
    <mergeCell ref="B63:B64"/>
    <mergeCell ref="C63:E64"/>
    <mergeCell ref="F63:I63"/>
    <mergeCell ref="J63:K63"/>
    <mergeCell ref="M63:N63"/>
    <mergeCell ref="P63:Q63"/>
    <mergeCell ref="F64:I64"/>
    <mergeCell ref="J64:K64"/>
    <mergeCell ref="C59:O59"/>
    <mergeCell ref="P59:Q59"/>
    <mergeCell ref="C60:O60"/>
    <mergeCell ref="P60:Q60"/>
    <mergeCell ref="C61:O61"/>
    <mergeCell ref="P61:Q61"/>
    <mergeCell ref="C56:O56"/>
    <mergeCell ref="P56:Q56"/>
    <mergeCell ref="C57:O57"/>
    <mergeCell ref="P57:Q57"/>
    <mergeCell ref="C58:O58"/>
    <mergeCell ref="P58:Q58"/>
    <mergeCell ref="C54:E54"/>
    <mergeCell ref="F54:G54"/>
    <mergeCell ref="H54:J54"/>
    <mergeCell ref="L54:N54"/>
    <mergeCell ref="P54:Q54"/>
    <mergeCell ref="C55:E55"/>
    <mergeCell ref="F55:G55"/>
    <mergeCell ref="H55:J55"/>
    <mergeCell ref="L55:N55"/>
    <mergeCell ref="P55:Q55"/>
    <mergeCell ref="B50:B60"/>
    <mergeCell ref="C50:Q50"/>
    <mergeCell ref="C51:G51"/>
    <mergeCell ref="H51:K51"/>
    <mergeCell ref="L51:O51"/>
    <mergeCell ref="P51:Q51"/>
    <mergeCell ref="C52:E52"/>
    <mergeCell ref="F52:G52"/>
    <mergeCell ref="C46:O46"/>
    <mergeCell ref="P46:Q46"/>
    <mergeCell ref="C47:O47"/>
    <mergeCell ref="P47:Q47"/>
    <mergeCell ref="C48:O48"/>
    <mergeCell ref="P48:Q48"/>
    <mergeCell ref="H52:J52"/>
    <mergeCell ref="L52:N52"/>
    <mergeCell ref="P52:Q52"/>
    <mergeCell ref="C53:E53"/>
    <mergeCell ref="F53:G53"/>
    <mergeCell ref="H53:J53"/>
    <mergeCell ref="L53:N53"/>
    <mergeCell ref="P53:Q53"/>
    <mergeCell ref="C49:O49"/>
    <mergeCell ref="P49:Q49"/>
    <mergeCell ref="C35:O35"/>
    <mergeCell ref="P35:Q35"/>
    <mergeCell ref="B36:B46"/>
    <mergeCell ref="C36:Q36"/>
    <mergeCell ref="C37:O37"/>
    <mergeCell ref="P37:Q37"/>
    <mergeCell ref="C38:O38"/>
    <mergeCell ref="P38:Q38"/>
    <mergeCell ref="C39:O39"/>
    <mergeCell ref="P39:Q39"/>
    <mergeCell ref="C43:O43"/>
    <mergeCell ref="P43:Q43"/>
    <mergeCell ref="C44:O44"/>
    <mergeCell ref="P44:Q44"/>
    <mergeCell ref="C45:O45"/>
    <mergeCell ref="P45:Q45"/>
    <mergeCell ref="C40:O40"/>
    <mergeCell ref="P40:Q40"/>
    <mergeCell ref="C41:O41"/>
    <mergeCell ref="P41:Q41"/>
    <mergeCell ref="C42:O42"/>
    <mergeCell ref="P42:Q42"/>
    <mergeCell ref="C34:O34"/>
    <mergeCell ref="P34:Q34"/>
    <mergeCell ref="D30:G30"/>
    <mergeCell ref="H30:I30"/>
    <mergeCell ref="K30:M30"/>
    <mergeCell ref="N30:O30"/>
    <mergeCell ref="D31:G31"/>
    <mergeCell ref="H31:I31"/>
    <mergeCell ref="K31:M31"/>
    <mergeCell ref="N31:O31"/>
    <mergeCell ref="P22:Q31"/>
    <mergeCell ref="D23:G23"/>
    <mergeCell ref="H23:I23"/>
    <mergeCell ref="D24:G24"/>
    <mergeCell ref="H24:I24"/>
    <mergeCell ref="K24:M24"/>
    <mergeCell ref="N24:O24"/>
    <mergeCell ref="H27:I27"/>
    <mergeCell ref="K27:M27"/>
    <mergeCell ref="N27:O27"/>
    <mergeCell ref="D25:G25"/>
    <mergeCell ref="H25:I25"/>
    <mergeCell ref="K25:M25"/>
    <mergeCell ref="C32:O32"/>
    <mergeCell ref="P32:Q32"/>
    <mergeCell ref="C33:O33"/>
    <mergeCell ref="P33:Q33"/>
    <mergeCell ref="C19:O19"/>
    <mergeCell ref="P19:Q19"/>
    <mergeCell ref="B20:B35"/>
    <mergeCell ref="C20:Q20"/>
    <mergeCell ref="C21:Q21"/>
    <mergeCell ref="D22:G22"/>
    <mergeCell ref="H22:I22"/>
    <mergeCell ref="J22:J23"/>
    <mergeCell ref="K22:M23"/>
    <mergeCell ref="N22:O23"/>
    <mergeCell ref="D28:G28"/>
    <mergeCell ref="H28:I28"/>
    <mergeCell ref="K28:M28"/>
    <mergeCell ref="N28:O28"/>
    <mergeCell ref="D29:G29"/>
    <mergeCell ref="H29:I29"/>
    <mergeCell ref="K29:M29"/>
    <mergeCell ref="N29:O29"/>
    <mergeCell ref="N25:O25"/>
    <mergeCell ref="D26:G26"/>
    <mergeCell ref="H26:I26"/>
    <mergeCell ref="K26:M26"/>
    <mergeCell ref="N26:O26"/>
    <mergeCell ref="D27:G27"/>
    <mergeCell ref="C16:O16"/>
    <mergeCell ref="P16:Q16"/>
    <mergeCell ref="C17:O17"/>
    <mergeCell ref="P17:Q17"/>
    <mergeCell ref="C18:O18"/>
    <mergeCell ref="P18:Q18"/>
    <mergeCell ref="K14:L14"/>
    <mergeCell ref="M14:O14"/>
    <mergeCell ref="E15:G15"/>
    <mergeCell ref="H15:J15"/>
    <mergeCell ref="K15:L15"/>
    <mergeCell ref="M15:O15"/>
    <mergeCell ref="C12:O12"/>
    <mergeCell ref="P12:Q12"/>
    <mergeCell ref="B13:B15"/>
    <mergeCell ref="C13:J13"/>
    <mergeCell ref="K13:L13"/>
    <mergeCell ref="M13:O13"/>
    <mergeCell ref="P13:Q15"/>
    <mergeCell ref="C14:D15"/>
    <mergeCell ref="E14:G14"/>
    <mergeCell ref="H14:J14"/>
    <mergeCell ref="B8:B11"/>
    <mergeCell ref="C8:L8"/>
    <mergeCell ref="M8:O8"/>
    <mergeCell ref="P8:Q10"/>
    <mergeCell ref="C9:L9"/>
    <mergeCell ref="M9:O9"/>
    <mergeCell ref="C10:L10"/>
    <mergeCell ref="M10:O10"/>
    <mergeCell ref="C11:O11"/>
    <mergeCell ref="P11:Q11"/>
    <mergeCell ref="C5:O5"/>
    <mergeCell ref="P5:Q5"/>
    <mergeCell ref="C6:O6"/>
    <mergeCell ref="P6:Q6"/>
    <mergeCell ref="C7:O7"/>
    <mergeCell ref="P7:Q7"/>
    <mergeCell ref="B2:N2"/>
    <mergeCell ref="O2:Q3"/>
    <mergeCell ref="B3:N3"/>
    <mergeCell ref="C4:D4"/>
    <mergeCell ref="E4:J4"/>
    <mergeCell ref="L4:N4"/>
    <mergeCell ref="P4:Q4"/>
  </mergeCells>
  <conditionalFormatting sqref="P65:Q65">
    <cfRule type="cellIs" dxfId="7" priority="14" operator="lessThanOrEqual">
      <formula>0</formula>
    </cfRule>
    <cfRule type="cellIs" dxfId="6" priority="15" operator="greaterThanOrEqual">
      <formula>0</formula>
    </cfRule>
  </conditionalFormatting>
  <conditionalFormatting sqref="B65:O65">
    <cfRule type="containsText" dxfId="5" priority="12" operator="containsText" text="Income Tax Payable (Old Tax Regime)">
      <formula>NOT(ISERROR(SEARCH("Income Tax Payable (Old Tax Regime)",B65)))</formula>
    </cfRule>
    <cfRule type="containsText" dxfId="4" priority="13" operator="containsText" text="Income Tax Refundable (Old Tax Regime)">
      <formula>NOT(ISERROR(SEARCH("Income Tax Refundable (Old Tax Regime)",B65)))</formula>
    </cfRule>
  </conditionalFormatting>
  <conditionalFormatting sqref="C64:E64">
    <cfRule type="iconSet" priority="3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C64:E64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printOptions horizontalCentered="1" verticalCentered="1"/>
  <pageMargins left="0" right="0" top="0" bottom="0" header="0" footer="0"/>
  <pageSetup paperSize="9" scale="5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CF1361"/>
  <sheetViews>
    <sheetView tabSelected="1" topLeftCell="D40" zoomScale="51" zoomScaleNormal="51" workbookViewId="0">
      <selection activeCell="P54" sqref="P54:Q54"/>
    </sheetView>
  </sheetViews>
  <sheetFormatPr defaultRowHeight="14.4"/>
  <cols>
    <col min="1" max="1" width="7.109375" customWidth="1"/>
    <col min="2" max="2" width="7.44140625" customWidth="1"/>
    <col min="5" max="5" width="8.44140625" customWidth="1"/>
    <col min="6" max="6" width="9.109375" customWidth="1"/>
    <col min="7" max="7" width="10.77734375" customWidth="1"/>
    <col min="11" max="11" width="19.77734375" customWidth="1"/>
    <col min="12" max="12" width="13.6640625" customWidth="1"/>
    <col min="15" max="15" width="17.33203125" customWidth="1"/>
    <col min="16" max="16" width="10.44140625" customWidth="1"/>
    <col min="17" max="17" width="14.5546875" customWidth="1"/>
    <col min="20" max="20" width="11.6640625" bestFit="1" customWidth="1"/>
  </cols>
  <sheetData>
    <row r="1" spans="1:84" ht="41.7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9"/>
      <c r="T1" s="99"/>
      <c r="U1" s="99"/>
      <c r="V1" s="99"/>
      <c r="W1" s="99"/>
      <c r="X1" s="99"/>
      <c r="Y1" s="99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</row>
    <row r="2" spans="1:84" ht="35.1" customHeight="1">
      <c r="A2" s="52"/>
      <c r="B2" s="190" t="str">
        <f>MASTERDATA!D3</f>
        <v>GOVT. SR. SEC. VIRDHOLIYA, MAVALI UDAIPUR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 t="s">
        <v>192</v>
      </c>
      <c r="P2" s="192"/>
      <c r="Q2" s="193"/>
      <c r="R2" s="2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</row>
    <row r="3" spans="1:84" ht="37.65" customHeight="1">
      <c r="A3" s="52"/>
      <c r="B3" s="271" t="s">
        <v>267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69"/>
      <c r="P3" s="269"/>
      <c r="Q3" s="270"/>
      <c r="R3" s="2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</row>
    <row r="4" spans="1:84" ht="26.7" customHeight="1">
      <c r="A4" s="52"/>
      <c r="B4" s="134">
        <v>1</v>
      </c>
      <c r="C4" s="186" t="s">
        <v>117</v>
      </c>
      <c r="D4" s="186"/>
      <c r="E4" s="273" t="str">
        <f>MASTERDATA!D5</f>
        <v>SUNIL KUMAR MAHAWAR</v>
      </c>
      <c r="F4" s="273"/>
      <c r="G4" s="273"/>
      <c r="H4" s="273"/>
      <c r="I4" s="273"/>
      <c r="J4" s="273"/>
      <c r="K4" s="128" t="s">
        <v>118</v>
      </c>
      <c r="L4" s="199" t="str">
        <f>MASTERDATA!G5&amp;"  -"&amp;MASTERDATA!D10</f>
        <v>TEACHER  -L10</v>
      </c>
      <c r="M4" s="199"/>
      <c r="N4" s="199"/>
      <c r="O4" s="136" t="s">
        <v>0</v>
      </c>
      <c r="P4" s="274" t="str">
        <f>MASTERDATA!D6</f>
        <v>970B</v>
      </c>
      <c r="Q4" s="275"/>
      <c r="R4" s="2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</row>
    <row r="5" spans="1:84" ht="26.7" customHeight="1">
      <c r="A5" s="52"/>
      <c r="B5" s="134">
        <v>2</v>
      </c>
      <c r="C5" s="266" t="s">
        <v>231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7">
        <f>'OLD TAX REGIME'!P5:Q5</f>
        <v>730782</v>
      </c>
      <c r="Q5" s="268"/>
      <c r="R5" s="2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</row>
    <row r="6" spans="1:84" ht="26.7" customHeight="1">
      <c r="A6" s="52"/>
      <c r="B6" s="134">
        <v>3</v>
      </c>
      <c r="C6" s="186" t="s">
        <v>119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264">
        <v>0</v>
      </c>
      <c r="Q6" s="265"/>
      <c r="R6" s="2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</row>
    <row r="7" spans="1:84" ht="26.7" customHeight="1">
      <c r="A7" s="52"/>
      <c r="B7" s="134">
        <v>4</v>
      </c>
      <c r="C7" s="189" t="s">
        <v>120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264">
        <f>P5-P6</f>
        <v>730782</v>
      </c>
      <c r="Q7" s="265"/>
      <c r="R7" s="2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</row>
    <row r="8" spans="1:84" ht="26.7" customHeight="1">
      <c r="A8" s="52"/>
      <c r="B8" s="252">
        <v>5</v>
      </c>
      <c r="C8" s="221" t="s">
        <v>121</v>
      </c>
      <c r="D8" s="222"/>
      <c r="E8" s="222"/>
      <c r="F8" s="222"/>
      <c r="G8" s="222"/>
      <c r="H8" s="222"/>
      <c r="I8" s="222"/>
      <c r="J8" s="222"/>
      <c r="K8" s="222"/>
      <c r="L8" s="222"/>
      <c r="M8" s="209">
        <v>0</v>
      </c>
      <c r="N8" s="209"/>
      <c r="O8" s="209"/>
      <c r="P8" s="255"/>
      <c r="Q8" s="256"/>
      <c r="R8" s="2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</row>
    <row r="9" spans="1:84" ht="26.7" customHeight="1">
      <c r="A9" s="52"/>
      <c r="B9" s="253"/>
      <c r="C9" s="221" t="s">
        <v>122</v>
      </c>
      <c r="D9" s="222"/>
      <c r="E9" s="222"/>
      <c r="F9" s="222"/>
      <c r="G9" s="222"/>
      <c r="H9" s="222"/>
      <c r="I9" s="222"/>
      <c r="J9" s="222"/>
      <c r="K9" s="222"/>
      <c r="L9" s="222"/>
      <c r="M9" s="209">
        <v>0</v>
      </c>
      <c r="N9" s="209"/>
      <c r="O9" s="209"/>
      <c r="P9" s="257"/>
      <c r="Q9" s="258"/>
      <c r="R9" s="2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</row>
    <row r="10" spans="1:84" ht="26.7" customHeight="1">
      <c r="A10" s="52"/>
      <c r="B10" s="253"/>
      <c r="C10" s="221" t="s">
        <v>123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09">
        <f>'EXTRA DEDUCATION'!G4</f>
        <v>50000</v>
      </c>
      <c r="N10" s="209"/>
      <c r="O10" s="209"/>
      <c r="P10" s="259"/>
      <c r="Q10" s="260"/>
      <c r="R10" s="2"/>
      <c r="S10" s="99"/>
      <c r="T10" s="99"/>
      <c r="U10" s="117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</row>
    <row r="11" spans="1:84" ht="26.7" customHeight="1">
      <c r="A11" s="52"/>
      <c r="B11" s="254"/>
      <c r="C11" s="261" t="s">
        <v>268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3"/>
      <c r="P11" s="264">
        <f>SUM(M8:O10)</f>
        <v>50000</v>
      </c>
      <c r="Q11" s="265"/>
      <c r="R11" s="2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</row>
    <row r="12" spans="1:84" ht="26.7" customHeight="1">
      <c r="A12" s="52"/>
      <c r="B12" s="134">
        <v>6</v>
      </c>
      <c r="C12" s="261" t="s">
        <v>124</v>
      </c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3"/>
      <c r="P12" s="264">
        <f>P7-P11</f>
        <v>680782</v>
      </c>
      <c r="Q12" s="265"/>
      <c r="R12" s="2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</row>
    <row r="13" spans="1:84" ht="26.7" customHeight="1">
      <c r="A13" s="52"/>
      <c r="B13" s="202">
        <v>7</v>
      </c>
      <c r="C13" s="211" t="s">
        <v>125</v>
      </c>
      <c r="D13" s="211"/>
      <c r="E13" s="211"/>
      <c r="F13" s="211"/>
      <c r="G13" s="211"/>
      <c r="H13" s="211"/>
      <c r="I13" s="211"/>
      <c r="J13" s="211"/>
      <c r="K13" s="210" t="s">
        <v>126</v>
      </c>
      <c r="L13" s="210"/>
      <c r="M13" s="209">
        <f>'EXTRA DEDUCATION'!C7</f>
        <v>0</v>
      </c>
      <c r="N13" s="209"/>
      <c r="O13" s="209"/>
      <c r="P13" s="276"/>
      <c r="Q13" s="277"/>
      <c r="R13" s="2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</row>
    <row r="14" spans="1:84" ht="26.7" customHeight="1">
      <c r="A14" s="52"/>
      <c r="B14" s="202"/>
      <c r="C14" s="278" t="s">
        <v>127</v>
      </c>
      <c r="D14" s="279"/>
      <c r="E14" s="282" t="s">
        <v>128</v>
      </c>
      <c r="F14" s="283"/>
      <c r="G14" s="284"/>
      <c r="H14" s="285" t="s">
        <v>129</v>
      </c>
      <c r="I14" s="286"/>
      <c r="J14" s="287"/>
      <c r="K14" s="288" t="s">
        <v>130</v>
      </c>
      <c r="L14" s="288"/>
      <c r="M14" s="285" t="s">
        <v>131</v>
      </c>
      <c r="N14" s="286"/>
      <c r="O14" s="287"/>
      <c r="P14" s="276"/>
      <c r="Q14" s="277"/>
      <c r="R14" s="2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</row>
    <row r="15" spans="1:84" ht="26.7" customHeight="1">
      <c r="A15" s="52"/>
      <c r="B15" s="202"/>
      <c r="C15" s="280"/>
      <c r="D15" s="281"/>
      <c r="E15" s="203">
        <v>0</v>
      </c>
      <c r="F15" s="204"/>
      <c r="G15" s="205"/>
      <c r="H15" s="209">
        <v>0</v>
      </c>
      <c r="I15" s="209"/>
      <c r="J15" s="209"/>
      <c r="K15" s="209">
        <v>0</v>
      </c>
      <c r="L15" s="209"/>
      <c r="M15" s="209">
        <f>SUM(E15:L15)</f>
        <v>0</v>
      </c>
      <c r="N15" s="209"/>
      <c r="O15" s="209"/>
      <c r="P15" s="276"/>
      <c r="Q15" s="277"/>
      <c r="R15" s="2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</row>
    <row r="16" spans="1:84" ht="26.7" customHeight="1">
      <c r="A16" s="52"/>
      <c r="B16" s="134"/>
      <c r="C16" s="261" t="s">
        <v>132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3"/>
      <c r="P16" s="264">
        <f>M13</f>
        <v>0</v>
      </c>
      <c r="Q16" s="265"/>
      <c r="R16" s="2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</row>
    <row r="17" spans="1:84" ht="26.7" customHeight="1">
      <c r="A17" s="52"/>
      <c r="B17" s="134">
        <v>8</v>
      </c>
      <c r="C17" s="261" t="s">
        <v>170</v>
      </c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3"/>
      <c r="P17" s="264">
        <f>P12+P16</f>
        <v>680782</v>
      </c>
      <c r="Q17" s="265"/>
      <c r="R17" s="2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</row>
    <row r="18" spans="1:84" ht="26.7" customHeight="1">
      <c r="A18" s="52"/>
      <c r="B18" s="134">
        <v>9</v>
      </c>
      <c r="C18" s="216" t="s">
        <v>2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64">
        <f>'EXTRA DEDUCATION'!G7</f>
        <v>0</v>
      </c>
      <c r="Q18" s="265"/>
      <c r="R18" s="2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</row>
    <row r="19" spans="1:84" ht="26.7" customHeight="1">
      <c r="A19" s="52"/>
      <c r="B19" s="134">
        <v>10</v>
      </c>
      <c r="C19" s="216" t="s">
        <v>172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64">
        <f>P17+P18</f>
        <v>680782</v>
      </c>
      <c r="Q19" s="265"/>
      <c r="R19" s="2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</row>
    <row r="20" spans="1:84" ht="26.7" customHeight="1">
      <c r="A20" s="52"/>
      <c r="B20" s="252">
        <v>11</v>
      </c>
      <c r="C20" s="216" t="s">
        <v>189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20"/>
      <c r="R20" s="2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</row>
    <row r="21" spans="1:84" ht="26.7" customHeight="1">
      <c r="A21" s="52"/>
      <c r="B21" s="253"/>
      <c r="C21" s="296" t="s">
        <v>197</v>
      </c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8"/>
      <c r="P21" s="289">
        <v>0</v>
      </c>
      <c r="Q21" s="290"/>
      <c r="R21" s="2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</row>
    <row r="22" spans="1:84" ht="26.7" customHeight="1">
      <c r="A22" s="52"/>
      <c r="B22" s="253"/>
      <c r="C22" s="291" t="s">
        <v>149</v>
      </c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3"/>
      <c r="P22" s="289">
        <v>0</v>
      </c>
      <c r="Q22" s="290"/>
      <c r="R22" s="2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</row>
    <row r="23" spans="1:84" ht="26.7" customHeight="1">
      <c r="A23" s="52"/>
      <c r="B23" s="253"/>
      <c r="C23" s="291" t="s">
        <v>176</v>
      </c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3"/>
      <c r="P23" s="289">
        <v>0</v>
      </c>
      <c r="Q23" s="290"/>
      <c r="R23" s="2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</row>
    <row r="24" spans="1:84" ht="26.7" customHeight="1">
      <c r="A24" s="52"/>
      <c r="B24" s="254"/>
      <c r="C24" s="261" t="s">
        <v>198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3"/>
      <c r="P24" s="294">
        <f>SUM(P21:Q23)</f>
        <v>0</v>
      </c>
      <c r="Q24" s="295"/>
      <c r="R24" s="2"/>
      <c r="S24" s="99"/>
      <c r="T24" s="99"/>
      <c r="U24" s="99"/>
      <c r="V24" s="99"/>
      <c r="W24" s="99"/>
      <c r="X24" s="99"/>
      <c r="Y24" s="99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</row>
    <row r="25" spans="1:84" ht="26.7" customHeight="1">
      <c r="A25" s="52"/>
      <c r="B25" s="252">
        <v>12</v>
      </c>
      <c r="C25" s="216" t="s">
        <v>150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20"/>
      <c r="R25" s="2"/>
      <c r="S25" s="99"/>
      <c r="T25" s="99"/>
      <c r="U25" s="99"/>
      <c r="V25" s="99"/>
      <c r="W25" s="99"/>
      <c r="X25" s="99"/>
      <c r="Y25" s="99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</row>
    <row r="26" spans="1:84" ht="26.7" customHeight="1">
      <c r="A26" s="52"/>
      <c r="B26" s="253"/>
      <c r="C26" s="215" t="s">
        <v>151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89">
        <v>0</v>
      </c>
      <c r="Q26" s="290"/>
      <c r="R26" s="2"/>
      <c r="S26" s="99"/>
      <c r="T26" s="99"/>
      <c r="U26" s="99"/>
      <c r="V26" s="99"/>
      <c r="W26" s="99"/>
      <c r="X26" s="99"/>
      <c r="Y26" s="99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</row>
    <row r="27" spans="1:84" ht="26.7" customHeight="1">
      <c r="A27" s="52"/>
      <c r="B27" s="253"/>
      <c r="C27" s="215" t="s">
        <v>152</v>
      </c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89">
        <v>0</v>
      </c>
      <c r="Q27" s="290"/>
      <c r="R27" s="2"/>
      <c r="S27" s="99"/>
      <c r="T27" s="99"/>
      <c r="U27" s="99"/>
      <c r="V27" s="99"/>
      <c r="W27" s="99"/>
      <c r="X27" s="99"/>
      <c r="Y27" s="99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</row>
    <row r="28" spans="1:84" ht="26.7" customHeight="1">
      <c r="A28" s="52"/>
      <c r="B28" s="253"/>
      <c r="C28" s="215" t="s">
        <v>153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89">
        <v>0</v>
      </c>
      <c r="Q28" s="290"/>
      <c r="R28" s="2"/>
      <c r="S28" s="99"/>
      <c r="T28" s="99"/>
      <c r="U28" s="99"/>
      <c r="V28" s="99"/>
      <c r="W28" s="99"/>
      <c r="X28" s="99"/>
      <c r="Y28" s="99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</row>
    <row r="29" spans="1:84" ht="26.7" customHeight="1">
      <c r="A29" s="52"/>
      <c r="B29" s="253"/>
      <c r="C29" s="215" t="s">
        <v>154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89">
        <v>0</v>
      </c>
      <c r="Q29" s="290"/>
      <c r="R29" s="2"/>
      <c r="S29" s="99"/>
      <c r="T29" s="99"/>
      <c r="U29" s="99"/>
      <c r="V29" s="99"/>
      <c r="W29" s="99"/>
      <c r="X29" s="99"/>
      <c r="Y29" s="99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</row>
    <row r="30" spans="1:84" ht="26.7" customHeight="1">
      <c r="A30" s="52"/>
      <c r="B30" s="253"/>
      <c r="C30" s="215" t="s">
        <v>155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89">
        <v>0</v>
      </c>
      <c r="Q30" s="290"/>
      <c r="R30" s="2"/>
      <c r="S30" s="99"/>
      <c r="T30" s="99"/>
      <c r="U30" s="99"/>
      <c r="V30" s="99"/>
      <c r="W30" s="99"/>
      <c r="X30" s="99"/>
      <c r="Y30" s="99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</row>
    <row r="31" spans="1:84" ht="26.7" customHeight="1">
      <c r="A31" s="52"/>
      <c r="B31" s="253"/>
      <c r="C31" s="215" t="s">
        <v>156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89">
        <v>0</v>
      </c>
      <c r="Q31" s="290"/>
      <c r="R31" s="2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</row>
    <row r="32" spans="1:84" ht="26.7" customHeight="1">
      <c r="A32" s="52"/>
      <c r="B32" s="253"/>
      <c r="C32" s="215" t="s">
        <v>190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89">
        <v>0</v>
      </c>
      <c r="Q32" s="290"/>
      <c r="R32" s="2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</row>
    <row r="33" spans="1:84" ht="26.7" customHeight="1">
      <c r="A33" s="52"/>
      <c r="B33" s="253"/>
      <c r="C33" s="215" t="s">
        <v>178</v>
      </c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89">
        <v>0</v>
      </c>
      <c r="Q33" s="290"/>
      <c r="R33" s="2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</row>
    <row r="34" spans="1:84" ht="26.7" customHeight="1">
      <c r="A34" s="52"/>
      <c r="B34" s="253"/>
      <c r="C34" s="299" t="s">
        <v>177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1"/>
      <c r="P34" s="289">
        <v>0</v>
      </c>
      <c r="Q34" s="290"/>
      <c r="R34" s="2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</row>
    <row r="35" spans="1:84" ht="26.7" customHeight="1">
      <c r="A35" s="52"/>
      <c r="B35" s="254"/>
      <c r="C35" s="189" t="s">
        <v>179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305">
        <f>SUM(Q26:Q34)</f>
        <v>0</v>
      </c>
      <c r="Q35" s="306"/>
      <c r="R35" s="2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</row>
    <row r="36" spans="1:84" ht="26.7" customHeight="1">
      <c r="A36" s="52"/>
      <c r="B36" s="134">
        <v>13</v>
      </c>
      <c r="C36" s="216" t="s">
        <v>157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94">
        <f>P24+P35</f>
        <v>0</v>
      </c>
      <c r="Q36" s="295"/>
      <c r="R36" s="2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</row>
    <row r="37" spans="1:84" ht="26.7" customHeight="1">
      <c r="A37" s="52"/>
      <c r="B37" s="134">
        <v>14</v>
      </c>
      <c r="C37" s="236" t="s">
        <v>158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64">
        <f>(P19-P36)</f>
        <v>680782</v>
      </c>
      <c r="Q37" s="265"/>
      <c r="R37" s="2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</row>
    <row r="38" spans="1:84" ht="26.7" customHeight="1">
      <c r="A38" s="52"/>
      <c r="B38" s="134">
        <v>15</v>
      </c>
      <c r="C38" s="236" t="s">
        <v>159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64">
        <f>ROUND(P37,-1)</f>
        <v>680780</v>
      </c>
      <c r="Q38" s="265"/>
      <c r="R38" s="2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</row>
    <row r="39" spans="1:84" ht="26.7" customHeight="1">
      <c r="A39" s="52"/>
      <c r="B39" s="252">
        <v>16</v>
      </c>
      <c r="C39" s="216" t="s">
        <v>160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20"/>
      <c r="R39" s="2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</row>
    <row r="40" spans="1:84" ht="26.7" customHeight="1">
      <c r="A40" s="52"/>
      <c r="B40" s="253"/>
      <c r="C40" s="233" t="s">
        <v>163</v>
      </c>
      <c r="D40" s="233"/>
      <c r="E40" s="233"/>
      <c r="F40" s="233"/>
      <c r="G40" s="233"/>
      <c r="H40" s="302" t="s">
        <v>162</v>
      </c>
      <c r="I40" s="302"/>
      <c r="J40" s="302"/>
      <c r="K40" s="302"/>
      <c r="L40" s="302" t="s">
        <v>161</v>
      </c>
      <c r="M40" s="302"/>
      <c r="N40" s="302"/>
      <c r="O40" s="302"/>
      <c r="P40" s="303"/>
      <c r="Q40" s="304"/>
      <c r="R40" s="2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</row>
    <row r="41" spans="1:84" ht="26.7" customHeight="1">
      <c r="A41" s="52"/>
      <c r="B41" s="253"/>
      <c r="C41" s="282" t="s">
        <v>182</v>
      </c>
      <c r="D41" s="283"/>
      <c r="E41" s="284"/>
      <c r="F41" s="210" t="s">
        <v>3</v>
      </c>
      <c r="G41" s="210"/>
      <c r="H41" s="282" t="s">
        <v>241</v>
      </c>
      <c r="I41" s="283"/>
      <c r="J41" s="284"/>
      <c r="K41" s="128" t="s">
        <v>3</v>
      </c>
      <c r="L41" s="307" t="s">
        <v>182</v>
      </c>
      <c r="M41" s="308"/>
      <c r="N41" s="309"/>
      <c r="O41" s="149" t="s">
        <v>3</v>
      </c>
      <c r="P41" s="264">
        <v>0</v>
      </c>
      <c r="Q41" s="265"/>
      <c r="R41" s="2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</row>
    <row r="42" spans="1:84" ht="26.7" customHeight="1">
      <c r="A42" s="52"/>
      <c r="B42" s="253"/>
      <c r="C42" s="210" t="s">
        <v>244</v>
      </c>
      <c r="D42" s="210"/>
      <c r="E42" s="210"/>
      <c r="F42" s="237">
        <v>0.05</v>
      </c>
      <c r="G42" s="210"/>
      <c r="H42" s="210" t="s">
        <v>237</v>
      </c>
      <c r="I42" s="210"/>
      <c r="J42" s="210"/>
      <c r="K42" s="137">
        <v>0.05</v>
      </c>
      <c r="L42" s="307" t="s">
        <v>237</v>
      </c>
      <c r="M42" s="308"/>
      <c r="N42" s="309"/>
      <c r="O42" s="137">
        <v>0.05</v>
      </c>
      <c r="P42" s="264">
        <f>IF(P38&lt;300001,0,IF(P38&gt;600000,15000,((P38-300000)*0.05)))</f>
        <v>15000</v>
      </c>
      <c r="Q42" s="265"/>
      <c r="R42" s="2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</row>
    <row r="43" spans="1:84" ht="26.7" customHeight="1">
      <c r="A43" s="52"/>
      <c r="B43" s="253"/>
      <c r="C43" s="307" t="s">
        <v>238</v>
      </c>
      <c r="D43" s="308"/>
      <c r="E43" s="309"/>
      <c r="F43" s="237">
        <v>0.1</v>
      </c>
      <c r="G43" s="210"/>
      <c r="H43" s="307" t="s">
        <v>238</v>
      </c>
      <c r="I43" s="308"/>
      <c r="J43" s="309"/>
      <c r="K43" s="137">
        <v>0.1</v>
      </c>
      <c r="L43" s="307" t="s">
        <v>238</v>
      </c>
      <c r="M43" s="308"/>
      <c r="N43" s="309"/>
      <c r="O43" s="137">
        <v>0.1</v>
      </c>
      <c r="P43" s="264">
        <f>IF(P38&lt;600001,0,IF(P38&gt;900000,30000,((P38-600000)*0.1)))</f>
        <v>8078</v>
      </c>
      <c r="Q43" s="265"/>
      <c r="R43" s="2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</row>
    <row r="44" spans="1:84" ht="26.7" customHeight="1">
      <c r="A44" s="52"/>
      <c r="B44" s="253"/>
      <c r="C44" s="307" t="s">
        <v>242</v>
      </c>
      <c r="D44" s="308"/>
      <c r="E44" s="309"/>
      <c r="F44" s="310">
        <v>0.15</v>
      </c>
      <c r="G44" s="311"/>
      <c r="H44" s="307" t="s">
        <v>242</v>
      </c>
      <c r="I44" s="308"/>
      <c r="J44" s="309"/>
      <c r="K44" s="137">
        <v>0.15</v>
      </c>
      <c r="L44" s="307" t="s">
        <v>239</v>
      </c>
      <c r="M44" s="308"/>
      <c r="N44" s="309"/>
      <c r="O44" s="137">
        <v>0.15</v>
      </c>
      <c r="P44" s="264">
        <f>IF(P38&lt;900001,0,IF(P38&gt;1200000,45000,((P38-900000)*0.15)))</f>
        <v>0</v>
      </c>
      <c r="Q44" s="265"/>
      <c r="R44" s="2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</row>
    <row r="45" spans="1:84" ht="26.7" customHeight="1">
      <c r="A45" s="52"/>
      <c r="B45" s="253"/>
      <c r="C45" s="307" t="s">
        <v>240</v>
      </c>
      <c r="D45" s="308"/>
      <c r="E45" s="309"/>
      <c r="F45" s="310">
        <v>0.2</v>
      </c>
      <c r="G45" s="311"/>
      <c r="H45" s="307" t="s">
        <v>240</v>
      </c>
      <c r="I45" s="308"/>
      <c r="J45" s="309"/>
      <c r="K45" s="137">
        <v>0.2</v>
      </c>
      <c r="L45" s="307" t="s">
        <v>240</v>
      </c>
      <c r="M45" s="308"/>
      <c r="N45" s="309"/>
      <c r="O45" s="137">
        <v>0.2</v>
      </c>
      <c r="P45" s="264">
        <f>IF(P38&lt;1200001,0,IF(P38&gt;1500000,60000,((P38-1200000)*0.2)))</f>
        <v>0</v>
      </c>
      <c r="Q45" s="265"/>
      <c r="R45" s="2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</row>
    <row r="46" spans="1:84" ht="26.7" customHeight="1">
      <c r="A46" s="52"/>
      <c r="B46" s="253"/>
      <c r="C46" s="307" t="s">
        <v>243</v>
      </c>
      <c r="D46" s="308"/>
      <c r="E46" s="309"/>
      <c r="F46" s="310">
        <v>0.3</v>
      </c>
      <c r="G46" s="311"/>
      <c r="H46" s="307" t="s">
        <v>243</v>
      </c>
      <c r="I46" s="308"/>
      <c r="J46" s="309"/>
      <c r="K46" s="137">
        <v>0.3</v>
      </c>
      <c r="L46" s="307" t="s">
        <v>243</v>
      </c>
      <c r="M46" s="308"/>
      <c r="N46" s="309"/>
      <c r="O46" s="137">
        <v>0.3</v>
      </c>
      <c r="P46" s="264">
        <f>IF(P38&lt;1500001,0,(P38-1500000)*0.3)</f>
        <v>0</v>
      </c>
      <c r="Q46" s="265"/>
      <c r="R46" s="2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</row>
    <row r="47" spans="1:84" ht="26.7" customHeight="1">
      <c r="A47" s="52"/>
      <c r="B47" s="253"/>
      <c r="C47" s="312" t="s">
        <v>164</v>
      </c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4"/>
      <c r="P47" s="315">
        <f>SUM(P41:Q46)</f>
        <v>23078</v>
      </c>
      <c r="Q47" s="316"/>
      <c r="R47" s="2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</row>
    <row r="48" spans="1:84" ht="26.7" customHeight="1">
      <c r="A48" s="52"/>
      <c r="B48" s="253"/>
      <c r="C48" s="322" t="s">
        <v>245</v>
      </c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4"/>
      <c r="P48" s="315">
        <f>IF(P38&lt;700001,P47,IF(P38&gt;727770,0,P47-(P38-700000)))</f>
        <v>23078</v>
      </c>
      <c r="Q48" s="316"/>
      <c r="R48" s="2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</row>
    <row r="49" spans="1:84" ht="26.7" customHeight="1">
      <c r="A49" s="52"/>
      <c r="B49" s="253"/>
      <c r="C49" s="312" t="s">
        <v>165</v>
      </c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4"/>
      <c r="P49" s="315">
        <f>P47-P48</f>
        <v>0</v>
      </c>
      <c r="Q49" s="316"/>
      <c r="R49" s="2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</row>
    <row r="50" spans="1:84" ht="26.7" customHeight="1">
      <c r="A50" s="52"/>
      <c r="B50" s="253"/>
      <c r="C50" s="322" t="s">
        <v>185</v>
      </c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4"/>
      <c r="P50" s="317">
        <f>ROUND(P49*0.04,0)</f>
        <v>0</v>
      </c>
      <c r="Q50" s="318"/>
      <c r="R50" s="2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</row>
    <row r="51" spans="1:84" ht="26.7" customHeight="1">
      <c r="A51" s="52"/>
      <c r="B51" s="254"/>
      <c r="C51" s="239" t="s">
        <v>191</v>
      </c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317">
        <f>SUM(P49:Q50)</f>
        <v>0</v>
      </c>
      <c r="Q51" s="318"/>
      <c r="R51" s="2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</row>
    <row r="52" spans="1:84" ht="26.7" customHeight="1">
      <c r="A52" s="52"/>
      <c r="B52" s="134">
        <v>17</v>
      </c>
      <c r="C52" s="319" t="s">
        <v>166</v>
      </c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1"/>
      <c r="P52" s="317">
        <f>'EXTRA DEDUCATION'!G19</f>
        <v>0</v>
      </c>
      <c r="Q52" s="318"/>
      <c r="R52" s="2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</row>
    <row r="53" spans="1:84" ht="26.7" customHeight="1">
      <c r="A53" s="52"/>
      <c r="B53" s="134">
        <v>18</v>
      </c>
      <c r="C53" s="236" t="s">
        <v>167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317">
        <f>P51-P52</f>
        <v>0</v>
      </c>
      <c r="Q53" s="318"/>
      <c r="R53" s="2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</row>
    <row r="54" spans="1:84" ht="62.7" customHeight="1">
      <c r="A54" s="2"/>
      <c r="B54" s="252">
        <v>19</v>
      </c>
      <c r="C54" s="329" t="s">
        <v>168</v>
      </c>
      <c r="D54" s="329"/>
      <c r="E54" s="329"/>
      <c r="F54" s="241" t="s">
        <v>269</v>
      </c>
      <c r="G54" s="241"/>
      <c r="H54" s="241"/>
      <c r="I54" s="241"/>
      <c r="J54" s="249" t="s">
        <v>270</v>
      </c>
      <c r="K54" s="250"/>
      <c r="L54" s="42" t="s">
        <v>271</v>
      </c>
      <c r="M54" s="249" t="s">
        <v>272</v>
      </c>
      <c r="N54" s="250"/>
      <c r="O54" s="129" t="s">
        <v>187</v>
      </c>
      <c r="P54" s="330" t="s">
        <v>188</v>
      </c>
      <c r="Q54" s="331"/>
      <c r="R54" s="2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</row>
    <row r="55" spans="1:84" ht="23.7" customHeight="1">
      <c r="A55" s="2"/>
      <c r="B55" s="254"/>
      <c r="C55" s="329"/>
      <c r="D55" s="329"/>
      <c r="E55" s="329"/>
      <c r="F55" s="241">
        <f>'OLD TAX REGIME'!F64:I64</f>
        <v>0</v>
      </c>
      <c r="G55" s="241"/>
      <c r="H55" s="241"/>
      <c r="I55" s="241"/>
      <c r="J55" s="241">
        <f>'OLD TAX REGIME'!J64:K64</f>
        <v>0</v>
      </c>
      <c r="K55" s="241"/>
      <c r="L55" s="135">
        <f>'OLD TAX REGIME'!L64</f>
        <v>0</v>
      </c>
      <c r="M55" s="241">
        <f>'OLD TAX REGIME'!M64:N64</f>
        <v>0</v>
      </c>
      <c r="N55" s="241"/>
      <c r="O55" s="138">
        <f>'OLD TAX REGIME'!O64</f>
        <v>0</v>
      </c>
      <c r="P55" s="332">
        <f>F55+J55+L55+M55+O55</f>
        <v>0</v>
      </c>
      <c r="Q55" s="333"/>
      <c r="R55" s="2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</row>
    <row r="56" spans="1:84" ht="28.95" customHeight="1" thickBot="1">
      <c r="A56" s="2"/>
      <c r="B56" s="325" t="str">
        <f>IF(P53&gt;P55,"Income Tax Payable (New Tax Regime)",IF(P53&lt;P55,"Income Tax Refundable (New Tax Regime)","Income Tax Payble/Refundable"))</f>
        <v>Income Tax Payble/Refundable</v>
      </c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7">
        <f>P53-P55</f>
        <v>0</v>
      </c>
      <c r="Q56" s="328"/>
      <c r="R56" s="2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</row>
    <row r="57" spans="1:84" ht="15.6">
      <c r="A57" s="2"/>
      <c r="B57" s="5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47"/>
      <c r="R57" s="2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</row>
    <row r="58" spans="1:84" ht="38.1" customHeight="1">
      <c r="A58" s="2"/>
      <c r="B58" s="54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50"/>
      <c r="Q58" s="51"/>
      <c r="R58" s="2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</row>
    <row r="59" spans="1:84" ht="18" customHeight="1">
      <c r="A59" s="2"/>
      <c r="B59" s="54"/>
      <c r="C59" s="48"/>
      <c r="D59" s="48"/>
      <c r="E59" s="49" t="s">
        <v>6</v>
      </c>
      <c r="F59" s="48"/>
      <c r="G59" s="48"/>
      <c r="H59" s="48"/>
      <c r="I59" s="48"/>
      <c r="J59" s="48"/>
      <c r="K59" s="48"/>
      <c r="L59" s="48"/>
      <c r="M59" s="48"/>
      <c r="N59" s="48"/>
      <c r="O59" s="49" t="s">
        <v>7</v>
      </c>
      <c r="P59" s="50"/>
      <c r="Q59" s="51"/>
      <c r="R59" s="2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</row>
    <row r="60" spans="1:84" s="44" customFormat="1"/>
    <row r="61" spans="1:84" s="44" customFormat="1"/>
    <row r="62" spans="1:84" s="44" customFormat="1" ht="38.700000000000003" customHeight="1"/>
    <row r="63" spans="1:84" s="44" customFormat="1"/>
    <row r="64" spans="1:84" s="44" customFormat="1"/>
    <row r="65" s="44" customFormat="1"/>
    <row r="66" s="44" customFormat="1"/>
    <row r="67" s="44" customFormat="1"/>
    <row r="68" s="44" customFormat="1"/>
    <row r="69" s="44" customFormat="1"/>
    <row r="70" s="44" customFormat="1"/>
    <row r="71" s="44" customFormat="1"/>
    <row r="72" s="44" customFormat="1"/>
    <row r="73" s="44" customFormat="1"/>
    <row r="74" s="44" customFormat="1"/>
    <row r="75" s="44" customFormat="1"/>
    <row r="76" s="44" customFormat="1"/>
    <row r="77" s="44" customFormat="1"/>
    <row r="78" s="44" customFormat="1"/>
    <row r="79" s="44" customFormat="1"/>
    <row r="80" s="44" customFormat="1"/>
    <row r="81" s="44" customFormat="1"/>
    <row r="82" s="44" customFormat="1"/>
    <row r="83" s="44" customFormat="1"/>
    <row r="84" s="44" customFormat="1"/>
    <row r="85" s="44" customFormat="1"/>
    <row r="86" s="44" customFormat="1"/>
    <row r="87" s="44" customFormat="1"/>
    <row r="88" s="44" customFormat="1"/>
    <row r="89" s="44" customFormat="1"/>
    <row r="90" s="44" customFormat="1"/>
    <row r="91" s="44" customFormat="1"/>
    <row r="92" s="44" customFormat="1"/>
    <row r="93" s="44" customFormat="1"/>
    <row r="94" s="44" customFormat="1"/>
    <row r="95" s="44" customFormat="1"/>
    <row r="96" s="44" customFormat="1"/>
    <row r="97" s="44" customFormat="1"/>
    <row r="98" s="44" customFormat="1"/>
    <row r="99" s="44" customFormat="1"/>
    <row r="100" s="44" customFormat="1"/>
    <row r="101" s="44" customFormat="1"/>
    <row r="102" s="44" customFormat="1"/>
    <row r="103" s="44" customFormat="1"/>
    <row r="104" s="44" customFormat="1"/>
    <row r="105" s="44" customFormat="1"/>
    <row r="106" s="44" customFormat="1"/>
    <row r="107" s="44" customFormat="1"/>
    <row r="108" s="44" customFormat="1"/>
    <row r="109" s="44" customFormat="1"/>
    <row r="110" s="44" customFormat="1"/>
    <row r="111" s="44" customFormat="1"/>
    <row r="112" s="44" customFormat="1"/>
    <row r="113" s="44" customFormat="1"/>
    <row r="114" s="44" customFormat="1"/>
    <row r="115" s="44" customFormat="1"/>
    <row r="116" s="44" customFormat="1"/>
    <row r="117" s="44" customFormat="1"/>
    <row r="118" s="44" customFormat="1"/>
    <row r="119" s="44" customFormat="1"/>
    <row r="120" s="44" customFormat="1"/>
    <row r="121" s="44" customFormat="1"/>
    <row r="122" s="44" customFormat="1"/>
    <row r="123" s="44" customFormat="1"/>
    <row r="124" s="44" customFormat="1"/>
    <row r="125" s="44" customFormat="1"/>
    <row r="126" s="44" customFormat="1"/>
    <row r="127" s="44" customFormat="1"/>
    <row r="128" s="44" customFormat="1"/>
    <row r="129" s="44" customFormat="1"/>
    <row r="130" s="44" customFormat="1"/>
    <row r="131" s="44" customFormat="1"/>
    <row r="132" s="44" customFormat="1"/>
    <row r="133" s="44" customFormat="1"/>
    <row r="134" s="44" customFormat="1"/>
    <row r="135" s="44" customFormat="1"/>
    <row r="136" s="44" customFormat="1"/>
    <row r="137" s="44" customFormat="1"/>
    <row r="138" s="44" customFormat="1"/>
    <row r="139" s="44" customFormat="1"/>
    <row r="140" s="44" customFormat="1"/>
    <row r="141" s="44" customFormat="1"/>
    <row r="142" s="44" customFormat="1"/>
    <row r="143" s="44" customFormat="1"/>
    <row r="144" s="44" customFormat="1"/>
    <row r="145" s="44" customFormat="1"/>
    <row r="146" s="44" customFormat="1"/>
    <row r="147" s="44" customFormat="1"/>
    <row r="148" s="44" customFormat="1"/>
    <row r="149" s="44" customFormat="1"/>
    <row r="150" s="44" customFormat="1"/>
    <row r="151" s="44" customFormat="1"/>
    <row r="152" s="44" customFormat="1"/>
    <row r="153" s="44" customFormat="1"/>
    <row r="154" s="44" customFormat="1"/>
    <row r="155" s="44" customFormat="1"/>
    <row r="156" s="44" customFormat="1"/>
    <row r="157" s="44" customFormat="1"/>
    <row r="158" s="44" customFormat="1"/>
    <row r="159" s="44" customFormat="1"/>
    <row r="160" s="44" customFormat="1"/>
    <row r="161" s="44" customFormat="1"/>
    <row r="162" s="44" customFormat="1"/>
    <row r="163" s="44" customFormat="1"/>
    <row r="164" s="44" customFormat="1"/>
    <row r="165" s="44" customFormat="1"/>
    <row r="166" s="44" customFormat="1"/>
    <row r="167" s="44" customFormat="1"/>
    <row r="168" s="44" customFormat="1"/>
    <row r="169" s="44" customFormat="1"/>
    <row r="170" s="44" customFormat="1"/>
    <row r="171" s="44" customFormat="1"/>
    <row r="172" s="44" customFormat="1"/>
    <row r="173" s="44" customFormat="1"/>
    <row r="174" s="44" customFormat="1"/>
    <row r="175" s="44" customFormat="1"/>
    <row r="176" s="44" customFormat="1"/>
    <row r="177" s="44" customFormat="1"/>
    <row r="178" s="44" customFormat="1"/>
    <row r="179" s="44" customFormat="1"/>
    <row r="180" s="44" customFormat="1"/>
    <row r="181" s="44" customFormat="1"/>
    <row r="182" s="44" customFormat="1"/>
    <row r="183" s="44" customFormat="1"/>
    <row r="184" s="44" customFormat="1"/>
    <row r="185" s="44" customFormat="1"/>
    <row r="186" s="44" customFormat="1"/>
    <row r="187" s="44" customFormat="1"/>
    <row r="188" s="44" customFormat="1"/>
    <row r="189" s="44" customFormat="1"/>
    <row r="190" s="44" customFormat="1"/>
    <row r="191" s="44" customFormat="1"/>
    <row r="192" s="44" customFormat="1"/>
    <row r="193" s="44" customFormat="1"/>
    <row r="194" s="44" customFormat="1"/>
    <row r="195" s="44" customFormat="1"/>
    <row r="196" s="44" customFormat="1"/>
    <row r="197" s="44" customFormat="1"/>
    <row r="198" s="44" customFormat="1"/>
    <row r="199" s="44" customFormat="1"/>
    <row r="200" s="44" customFormat="1"/>
    <row r="201" s="44" customFormat="1"/>
    <row r="202" s="44" customFormat="1"/>
    <row r="203" s="44" customFormat="1"/>
    <row r="204" s="44" customFormat="1"/>
    <row r="205" s="44" customFormat="1"/>
    <row r="206" s="44" customFormat="1"/>
    <row r="207" s="44" customFormat="1"/>
    <row r="208" s="44" customFormat="1"/>
    <row r="209" s="44" customFormat="1"/>
    <row r="210" s="44" customFormat="1"/>
    <row r="211" s="44" customFormat="1"/>
    <row r="212" s="44" customFormat="1"/>
    <row r="213" s="44" customFormat="1"/>
    <row r="214" s="44" customFormat="1"/>
    <row r="215" s="44" customFormat="1"/>
    <row r="216" s="44" customFormat="1"/>
    <row r="217" s="44" customFormat="1"/>
    <row r="218" s="44" customFormat="1"/>
    <row r="219" s="44" customFormat="1"/>
    <row r="220" s="44" customFormat="1"/>
    <row r="221" s="44" customFormat="1"/>
    <row r="222" s="44" customFormat="1"/>
    <row r="223" s="44" customFormat="1"/>
    <row r="224" s="44" customFormat="1"/>
    <row r="225" s="44" customFormat="1"/>
    <row r="226" s="44" customFormat="1"/>
    <row r="227" s="44" customFormat="1"/>
    <row r="228" s="44" customFormat="1"/>
    <row r="229" s="44" customFormat="1"/>
    <row r="230" s="44" customFormat="1"/>
    <row r="231" s="44" customFormat="1"/>
    <row r="232" s="44" customFormat="1"/>
    <row r="233" s="44" customFormat="1"/>
    <row r="234" s="44" customFormat="1"/>
    <row r="235" s="44" customFormat="1"/>
    <row r="236" s="44" customFormat="1"/>
    <row r="237" s="44" customFormat="1"/>
    <row r="238" s="44" customFormat="1"/>
    <row r="239" s="44" customFormat="1"/>
    <row r="240" s="44" customFormat="1"/>
    <row r="241" s="44" customFormat="1"/>
    <row r="242" s="44" customFormat="1"/>
    <row r="243" s="44" customFormat="1"/>
    <row r="244" s="44" customFormat="1"/>
    <row r="245" s="44" customFormat="1"/>
    <row r="246" s="44" customFormat="1"/>
    <row r="247" s="44" customFormat="1"/>
    <row r="248" s="44" customFormat="1"/>
    <row r="249" s="44" customFormat="1"/>
    <row r="250" s="44" customFormat="1"/>
    <row r="251" s="44" customFormat="1"/>
    <row r="252" s="44" customFormat="1"/>
    <row r="253" s="44" customFormat="1"/>
    <row r="254" s="44" customFormat="1"/>
    <row r="255" s="44" customFormat="1"/>
    <row r="256" s="44" customFormat="1"/>
    <row r="257" s="44" customFormat="1"/>
    <row r="258" s="44" customFormat="1"/>
    <row r="259" s="44" customFormat="1"/>
    <row r="260" s="44" customFormat="1"/>
    <row r="261" s="44" customFormat="1"/>
    <row r="262" s="44" customFormat="1"/>
    <row r="263" s="44" customFormat="1"/>
    <row r="264" s="44" customFormat="1"/>
    <row r="265" s="44" customFormat="1"/>
    <row r="266" s="44" customFormat="1"/>
    <row r="267" s="44" customFormat="1"/>
    <row r="268" s="44" customFormat="1"/>
    <row r="269" s="44" customFormat="1"/>
    <row r="270" s="44" customFormat="1"/>
    <row r="271" s="44" customFormat="1"/>
    <row r="272" s="44" customFormat="1"/>
    <row r="273" s="44" customFormat="1"/>
    <row r="274" s="44" customFormat="1"/>
    <row r="275" s="44" customFormat="1"/>
    <row r="276" s="44" customFormat="1"/>
    <row r="277" s="44" customFormat="1"/>
    <row r="278" s="44" customFormat="1"/>
    <row r="279" s="44" customFormat="1"/>
    <row r="280" s="44" customFormat="1"/>
    <row r="281" s="44" customFormat="1"/>
    <row r="282" s="44" customFormat="1"/>
    <row r="283" s="44" customFormat="1"/>
    <row r="284" s="44" customFormat="1"/>
    <row r="285" s="44" customFormat="1"/>
    <row r="286" s="44" customFormat="1"/>
    <row r="287" s="44" customFormat="1"/>
    <row r="288" s="44" customFormat="1"/>
    <row r="289" s="44" customFormat="1"/>
    <row r="290" s="44" customFormat="1"/>
    <row r="291" s="44" customFormat="1"/>
    <row r="292" s="44" customFormat="1"/>
    <row r="293" s="44" customFormat="1"/>
    <row r="294" s="44" customFormat="1"/>
    <row r="295" s="44" customFormat="1"/>
    <row r="296" s="44" customFormat="1"/>
    <row r="297" s="44" customFormat="1"/>
    <row r="298" s="44" customFormat="1"/>
    <row r="299" s="44" customFormat="1"/>
    <row r="300" s="44" customFormat="1"/>
    <row r="301" s="44" customFormat="1"/>
    <row r="302" s="44" customFormat="1"/>
    <row r="303" s="44" customFormat="1"/>
    <row r="304" s="44" customFormat="1"/>
    <row r="305" s="44" customFormat="1"/>
    <row r="306" s="44" customFormat="1"/>
    <row r="307" s="44" customFormat="1"/>
    <row r="308" s="44" customFormat="1"/>
    <row r="309" s="44" customFormat="1"/>
    <row r="310" s="44" customFormat="1"/>
    <row r="311" s="44" customFormat="1"/>
    <row r="312" s="44" customFormat="1"/>
    <row r="313" s="44" customFormat="1"/>
    <row r="314" s="44" customFormat="1"/>
    <row r="315" s="44" customFormat="1"/>
    <row r="316" s="44" customFormat="1"/>
    <row r="317" s="44" customFormat="1"/>
    <row r="318" s="44" customFormat="1"/>
    <row r="319" s="44" customFormat="1"/>
    <row r="320" s="44" customFormat="1"/>
    <row r="321" s="44" customFormat="1"/>
    <row r="322" s="44" customFormat="1"/>
    <row r="323" s="44" customFormat="1"/>
    <row r="324" s="44" customFormat="1"/>
    <row r="325" s="44" customFormat="1"/>
    <row r="326" s="44" customFormat="1"/>
    <row r="327" s="44" customFormat="1"/>
    <row r="328" s="44" customFormat="1"/>
    <row r="329" s="44" customFormat="1"/>
    <row r="330" s="44" customFormat="1"/>
    <row r="331" s="44" customFormat="1"/>
    <row r="332" s="44" customFormat="1"/>
    <row r="333" s="44" customFormat="1"/>
    <row r="334" s="44" customFormat="1"/>
    <row r="335" s="44" customFormat="1"/>
    <row r="336" s="44" customFormat="1"/>
    <row r="337" s="44" customFormat="1"/>
    <row r="338" s="44" customFormat="1"/>
    <row r="339" s="44" customFormat="1"/>
    <row r="340" s="44" customFormat="1"/>
    <row r="341" s="44" customFormat="1"/>
    <row r="342" s="44" customFormat="1"/>
    <row r="343" s="44" customFormat="1"/>
    <row r="344" s="44" customFormat="1"/>
    <row r="345" s="44" customFormat="1"/>
    <row r="346" s="44" customFormat="1"/>
    <row r="347" s="44" customFormat="1"/>
    <row r="348" s="44" customFormat="1"/>
    <row r="349" s="44" customFormat="1"/>
    <row r="350" s="44" customFormat="1"/>
    <row r="351" s="44" customFormat="1"/>
    <row r="352" s="44" customFormat="1"/>
    <row r="353" s="44" customFormat="1"/>
    <row r="354" s="44" customFormat="1"/>
    <row r="355" s="44" customFormat="1"/>
    <row r="356" s="44" customFormat="1"/>
    <row r="357" s="44" customFormat="1"/>
    <row r="358" s="44" customFormat="1"/>
    <row r="359" s="44" customFormat="1"/>
    <row r="360" s="44" customFormat="1"/>
    <row r="361" s="44" customFormat="1"/>
    <row r="362" s="44" customFormat="1"/>
    <row r="363" s="44" customFormat="1"/>
    <row r="364" s="44" customFormat="1"/>
    <row r="365" s="44" customFormat="1"/>
    <row r="366" s="44" customFormat="1"/>
    <row r="367" s="44" customFormat="1"/>
    <row r="368" s="44" customFormat="1"/>
    <row r="369" s="44" customFormat="1"/>
    <row r="370" s="44" customFormat="1"/>
    <row r="371" s="44" customFormat="1"/>
    <row r="372" s="44" customFormat="1"/>
    <row r="373" s="44" customFormat="1"/>
    <row r="374" s="44" customFormat="1"/>
    <row r="375" s="44" customFormat="1"/>
    <row r="376" s="44" customFormat="1"/>
    <row r="377" s="44" customFormat="1"/>
    <row r="378" s="44" customFormat="1"/>
    <row r="379" s="44" customFormat="1"/>
    <row r="380" s="44" customFormat="1"/>
    <row r="381" s="44" customFormat="1"/>
    <row r="382" s="44" customFormat="1"/>
    <row r="383" s="44" customFormat="1"/>
    <row r="384" s="44" customFormat="1"/>
    <row r="385" s="44" customFormat="1"/>
    <row r="386" s="44" customFormat="1"/>
    <row r="387" s="44" customFormat="1"/>
    <row r="388" s="44" customFormat="1"/>
    <row r="389" s="44" customFormat="1"/>
    <row r="390" s="44" customFormat="1"/>
    <row r="391" s="44" customFormat="1"/>
    <row r="392" s="44" customFormat="1"/>
    <row r="393" s="44" customFormat="1"/>
    <row r="394" s="44" customFormat="1"/>
    <row r="395" s="44" customFormat="1"/>
    <row r="396" s="44" customFormat="1"/>
    <row r="397" s="44" customFormat="1"/>
    <row r="398" s="44" customFormat="1"/>
    <row r="399" s="44" customFormat="1"/>
    <row r="400" s="44" customFormat="1"/>
    <row r="401" s="44" customFormat="1"/>
    <row r="402" s="44" customFormat="1"/>
    <row r="403" s="44" customFormat="1"/>
    <row r="404" s="44" customFormat="1"/>
    <row r="405" s="44" customFormat="1"/>
    <row r="406" s="44" customFormat="1"/>
    <row r="407" s="44" customFormat="1"/>
    <row r="408" s="44" customFormat="1"/>
    <row r="409" s="44" customFormat="1"/>
    <row r="410" s="44" customFormat="1"/>
    <row r="411" s="44" customFormat="1"/>
    <row r="412" s="44" customFormat="1"/>
    <row r="413" s="44" customFormat="1"/>
    <row r="414" s="44" customFormat="1"/>
    <row r="415" s="44" customFormat="1"/>
    <row r="416" s="44" customFormat="1"/>
    <row r="417" s="44" customFormat="1"/>
    <row r="418" s="44" customFormat="1"/>
    <row r="419" s="44" customFormat="1"/>
    <row r="420" s="44" customFormat="1"/>
    <row r="421" s="44" customFormat="1"/>
    <row r="422" s="44" customFormat="1"/>
    <row r="423" s="44" customFormat="1"/>
    <row r="424" s="44" customFormat="1"/>
    <row r="425" s="44" customFormat="1"/>
    <row r="426" s="44" customFormat="1"/>
    <row r="427" s="44" customFormat="1"/>
    <row r="428" s="44" customFormat="1"/>
    <row r="429" s="44" customFormat="1"/>
    <row r="430" s="44" customFormat="1"/>
    <row r="431" s="44" customFormat="1"/>
    <row r="432" s="44" customFormat="1"/>
    <row r="433" s="44" customFormat="1"/>
    <row r="434" s="44" customFormat="1"/>
    <row r="435" s="44" customFormat="1"/>
    <row r="436" s="44" customFormat="1"/>
    <row r="437" s="44" customFormat="1"/>
    <row r="438" s="44" customFormat="1"/>
    <row r="439" s="44" customFormat="1"/>
    <row r="440" s="44" customFormat="1"/>
    <row r="441" s="44" customFormat="1"/>
    <row r="442" s="44" customFormat="1"/>
    <row r="443" s="44" customFormat="1"/>
    <row r="444" s="44" customFormat="1"/>
    <row r="445" s="44" customFormat="1"/>
    <row r="446" s="44" customFormat="1"/>
    <row r="447" s="44" customFormat="1"/>
    <row r="448" s="44" customFormat="1"/>
    <row r="449" s="44" customFormat="1"/>
    <row r="450" s="44" customFormat="1"/>
    <row r="451" s="44" customFormat="1"/>
    <row r="452" s="44" customFormat="1"/>
    <row r="453" s="44" customFormat="1"/>
    <row r="454" s="44" customFormat="1"/>
    <row r="455" s="44" customFormat="1"/>
    <row r="456" s="44" customFormat="1"/>
    <row r="457" s="44" customFormat="1"/>
    <row r="458" s="44" customFormat="1"/>
    <row r="459" s="44" customFormat="1"/>
    <row r="460" s="44" customFormat="1"/>
    <row r="461" s="44" customFormat="1"/>
    <row r="462" s="44" customFormat="1"/>
    <row r="463" s="44" customFormat="1"/>
    <row r="464" s="44" customFormat="1"/>
    <row r="465" s="44" customFormat="1"/>
    <row r="466" s="44" customFormat="1"/>
    <row r="467" s="44" customFormat="1"/>
    <row r="468" s="44" customFormat="1"/>
    <row r="469" s="44" customFormat="1"/>
    <row r="470" s="44" customFormat="1"/>
    <row r="471" s="44" customFormat="1"/>
    <row r="472" s="44" customFormat="1"/>
    <row r="473" s="44" customFormat="1"/>
    <row r="474" s="44" customFormat="1"/>
    <row r="475" s="44" customFormat="1"/>
    <row r="476" s="44" customFormat="1"/>
    <row r="477" s="44" customFormat="1"/>
    <row r="478" s="44" customFormat="1"/>
    <row r="479" s="44" customFormat="1"/>
    <row r="480" s="44" customFormat="1"/>
    <row r="481" s="44" customFormat="1"/>
    <row r="482" s="44" customFormat="1"/>
    <row r="483" s="44" customFormat="1"/>
    <row r="484" s="44" customFormat="1"/>
    <row r="485" s="44" customFormat="1"/>
    <row r="486" s="44" customFormat="1"/>
    <row r="487" s="44" customFormat="1"/>
    <row r="488" s="44" customFormat="1"/>
    <row r="489" s="44" customFormat="1"/>
    <row r="490" s="44" customFormat="1"/>
    <row r="491" s="44" customFormat="1"/>
    <row r="492" s="44" customFormat="1"/>
    <row r="493" s="44" customFormat="1"/>
    <row r="494" s="44" customFormat="1"/>
    <row r="495" s="44" customFormat="1"/>
    <row r="496" s="44" customFormat="1"/>
    <row r="497" s="44" customFormat="1"/>
    <row r="498" s="44" customFormat="1"/>
    <row r="499" s="44" customFormat="1"/>
    <row r="500" s="44" customFormat="1"/>
    <row r="501" s="44" customFormat="1"/>
    <row r="502" s="44" customFormat="1"/>
    <row r="503" s="44" customFormat="1"/>
    <row r="504" s="44" customFormat="1"/>
    <row r="505" s="44" customFormat="1"/>
    <row r="506" s="44" customFormat="1"/>
    <row r="507" s="44" customFormat="1"/>
    <row r="508" s="44" customFormat="1"/>
    <row r="509" s="44" customFormat="1"/>
    <row r="510" s="44" customFormat="1"/>
    <row r="511" s="44" customFormat="1"/>
    <row r="512" s="44" customFormat="1"/>
    <row r="513" s="44" customFormat="1"/>
    <row r="514" s="44" customFormat="1"/>
    <row r="515" s="44" customFormat="1"/>
    <row r="516" s="44" customFormat="1"/>
    <row r="517" s="44" customFormat="1"/>
    <row r="518" s="44" customFormat="1"/>
    <row r="519" s="44" customFormat="1"/>
    <row r="520" s="44" customFormat="1"/>
    <row r="521" s="44" customFormat="1"/>
    <row r="522" s="44" customFormat="1"/>
    <row r="523" s="44" customFormat="1"/>
    <row r="524" s="44" customFormat="1"/>
    <row r="525" s="44" customFormat="1"/>
    <row r="526" s="44" customFormat="1"/>
    <row r="527" s="44" customFormat="1"/>
    <row r="528" s="44" customFormat="1"/>
    <row r="529" s="44" customFormat="1"/>
    <row r="530" s="44" customFormat="1"/>
    <row r="531" s="44" customFormat="1"/>
    <row r="532" s="44" customFormat="1"/>
    <row r="533" s="44" customFormat="1"/>
    <row r="534" s="44" customFormat="1"/>
    <row r="535" s="44" customFormat="1"/>
    <row r="536" s="44" customFormat="1"/>
    <row r="537" s="44" customFormat="1"/>
    <row r="538" s="44" customFormat="1"/>
    <row r="539" s="44" customFormat="1"/>
    <row r="540" s="44" customFormat="1"/>
    <row r="541" s="44" customFormat="1"/>
    <row r="542" s="44" customFormat="1"/>
    <row r="543" s="44" customFormat="1"/>
    <row r="544" s="44" customFormat="1"/>
    <row r="545" s="44" customFormat="1"/>
    <row r="546" s="44" customFormat="1"/>
    <row r="547" s="44" customFormat="1"/>
    <row r="548" s="44" customFormat="1"/>
    <row r="549" s="44" customFormat="1"/>
    <row r="550" s="44" customFormat="1"/>
    <row r="551" s="44" customFormat="1"/>
    <row r="552" s="44" customFormat="1"/>
    <row r="553" s="44" customFormat="1"/>
    <row r="554" s="44" customFormat="1"/>
    <row r="555" s="44" customFormat="1"/>
    <row r="556" s="44" customFormat="1"/>
    <row r="557" s="44" customFormat="1"/>
    <row r="558" s="44" customFormat="1"/>
    <row r="559" s="44" customFormat="1"/>
    <row r="560" s="44" customFormat="1"/>
    <row r="561" s="44" customFormat="1"/>
    <row r="562" s="44" customFormat="1"/>
    <row r="563" s="44" customFormat="1"/>
    <row r="564" s="44" customFormat="1"/>
    <row r="565" s="44" customFormat="1"/>
    <row r="566" s="44" customFormat="1"/>
    <row r="567" s="44" customFormat="1"/>
    <row r="568" s="44" customFormat="1"/>
    <row r="569" s="44" customFormat="1"/>
    <row r="570" s="44" customFormat="1"/>
    <row r="571" s="44" customFormat="1"/>
    <row r="572" s="44" customFormat="1"/>
    <row r="573" s="44" customFormat="1"/>
    <row r="574" s="44" customFormat="1"/>
    <row r="575" s="44" customFormat="1"/>
    <row r="576" s="44" customFormat="1"/>
    <row r="577" s="44" customFormat="1"/>
    <row r="578" s="44" customFormat="1"/>
    <row r="579" s="44" customFormat="1"/>
    <row r="580" s="44" customFormat="1"/>
    <row r="581" s="44" customFormat="1"/>
    <row r="582" s="44" customFormat="1"/>
    <row r="583" s="44" customFormat="1"/>
    <row r="584" s="44" customFormat="1"/>
    <row r="585" s="44" customFormat="1"/>
    <row r="586" s="44" customFormat="1"/>
    <row r="587" s="44" customFormat="1"/>
    <row r="588" s="44" customFormat="1"/>
    <row r="589" s="44" customFormat="1"/>
    <row r="590" s="44" customFormat="1"/>
    <row r="591" s="44" customFormat="1"/>
    <row r="592" s="44" customFormat="1"/>
    <row r="593" s="44" customFormat="1"/>
    <row r="594" s="44" customFormat="1"/>
    <row r="595" s="44" customFormat="1"/>
    <row r="596" s="44" customFormat="1"/>
    <row r="597" s="44" customFormat="1"/>
    <row r="598" s="44" customFormat="1"/>
    <row r="599" s="44" customFormat="1"/>
    <row r="600" s="44" customFormat="1"/>
    <row r="601" s="44" customFormat="1"/>
    <row r="602" s="44" customFormat="1"/>
    <row r="603" s="44" customFormat="1"/>
    <row r="604" s="44" customFormat="1"/>
    <row r="605" s="44" customFormat="1"/>
    <row r="606" s="44" customFormat="1"/>
    <row r="607" s="44" customFormat="1"/>
    <row r="608" s="44" customFormat="1"/>
    <row r="609" s="44" customFormat="1"/>
    <row r="610" s="44" customFormat="1"/>
    <row r="611" s="44" customFormat="1"/>
    <row r="612" s="44" customFormat="1"/>
    <row r="613" s="44" customFormat="1"/>
    <row r="614" s="44" customFormat="1"/>
    <row r="615" s="44" customFormat="1"/>
    <row r="616" s="44" customFormat="1"/>
    <row r="617" s="44" customFormat="1"/>
    <row r="618" s="44" customFormat="1"/>
    <row r="619" s="44" customFormat="1"/>
    <row r="620" s="44" customFormat="1"/>
    <row r="621" s="44" customFormat="1"/>
    <row r="622" s="44" customFormat="1"/>
    <row r="623" s="44" customFormat="1"/>
    <row r="624" s="44" customFormat="1"/>
    <row r="625" s="44" customFormat="1"/>
    <row r="626" s="44" customFormat="1"/>
    <row r="627" s="44" customFormat="1"/>
    <row r="628" s="44" customFormat="1"/>
    <row r="629" s="44" customFormat="1"/>
    <row r="630" s="44" customFormat="1"/>
    <row r="631" s="44" customFormat="1"/>
    <row r="632" s="44" customFormat="1"/>
    <row r="633" s="44" customFormat="1"/>
    <row r="634" s="44" customFormat="1"/>
    <row r="635" s="44" customFormat="1"/>
    <row r="636" s="44" customFormat="1"/>
    <row r="637" s="44" customFormat="1"/>
    <row r="638" s="44" customFormat="1"/>
    <row r="639" s="44" customFormat="1"/>
    <row r="640" s="44" customFormat="1"/>
    <row r="641" s="44" customFormat="1"/>
    <row r="642" s="44" customFormat="1"/>
    <row r="643" s="44" customFormat="1"/>
    <row r="644" s="44" customFormat="1"/>
    <row r="645" s="44" customFormat="1"/>
    <row r="646" s="44" customFormat="1"/>
    <row r="647" s="44" customFormat="1"/>
    <row r="648" s="44" customFormat="1"/>
    <row r="649" s="44" customFormat="1"/>
    <row r="650" s="44" customFormat="1"/>
    <row r="651" s="44" customFormat="1"/>
    <row r="652" s="44" customFormat="1"/>
    <row r="653" s="44" customFormat="1"/>
    <row r="654" s="44" customFormat="1"/>
    <row r="655" s="44" customFormat="1"/>
    <row r="656" s="44" customFormat="1"/>
    <row r="657" s="44" customFormat="1"/>
    <row r="658" s="44" customFormat="1"/>
    <row r="659" s="44" customFormat="1"/>
    <row r="660" s="44" customFormat="1"/>
    <row r="661" s="44" customFormat="1"/>
    <row r="662" s="44" customFormat="1"/>
    <row r="663" s="44" customFormat="1"/>
    <row r="664" s="44" customFormat="1"/>
    <row r="665" s="44" customFormat="1"/>
    <row r="666" s="44" customFormat="1"/>
    <row r="667" s="44" customFormat="1"/>
    <row r="668" s="44" customFormat="1"/>
    <row r="669" s="44" customFormat="1"/>
    <row r="670" s="44" customFormat="1"/>
    <row r="671" s="44" customFormat="1"/>
    <row r="672" s="44" customFormat="1"/>
    <row r="673" s="44" customFormat="1"/>
    <row r="674" s="44" customFormat="1"/>
    <row r="675" s="44" customFormat="1"/>
    <row r="676" s="44" customFormat="1"/>
    <row r="677" s="44" customFormat="1"/>
    <row r="678" s="44" customFormat="1"/>
    <row r="679" s="44" customFormat="1"/>
    <row r="680" s="44" customFormat="1"/>
    <row r="681" s="44" customFormat="1"/>
    <row r="682" s="44" customFormat="1"/>
    <row r="683" s="44" customFormat="1"/>
    <row r="684" s="44" customFormat="1"/>
    <row r="685" s="44" customFormat="1"/>
    <row r="686" s="44" customFormat="1"/>
    <row r="687" s="44" customFormat="1"/>
    <row r="688" s="44" customFormat="1"/>
    <row r="689" s="44" customFormat="1"/>
    <row r="690" s="44" customFormat="1"/>
    <row r="691" s="44" customFormat="1"/>
    <row r="692" s="44" customFormat="1"/>
    <row r="693" s="44" customFormat="1"/>
    <row r="694" s="44" customFormat="1"/>
    <row r="695" s="44" customFormat="1"/>
    <row r="696" s="44" customFormat="1"/>
    <row r="697" s="44" customFormat="1"/>
    <row r="698" s="44" customFormat="1"/>
    <row r="699" s="44" customFormat="1"/>
    <row r="700" s="44" customFormat="1"/>
    <row r="701" s="44" customFormat="1"/>
    <row r="702" s="44" customFormat="1"/>
    <row r="703" s="44" customFormat="1"/>
    <row r="704" s="44" customFormat="1"/>
    <row r="705" s="44" customFormat="1"/>
    <row r="706" s="44" customFormat="1"/>
    <row r="707" s="44" customFormat="1"/>
    <row r="708" s="44" customFormat="1"/>
    <row r="709" s="44" customFormat="1"/>
    <row r="710" s="44" customFormat="1"/>
    <row r="711" s="44" customFormat="1"/>
    <row r="712" s="44" customFormat="1"/>
    <row r="713" s="44" customFormat="1"/>
    <row r="714" s="44" customFormat="1"/>
    <row r="715" s="44" customFormat="1"/>
    <row r="716" s="44" customFormat="1"/>
    <row r="717" s="44" customFormat="1"/>
    <row r="718" s="44" customFormat="1"/>
    <row r="719" s="44" customFormat="1"/>
    <row r="720" s="44" customFormat="1"/>
    <row r="721" s="44" customFormat="1"/>
    <row r="722" s="44" customFormat="1"/>
    <row r="723" s="44" customFormat="1"/>
    <row r="724" s="44" customFormat="1"/>
    <row r="725" s="44" customFormat="1"/>
    <row r="726" s="44" customFormat="1"/>
    <row r="727" s="44" customFormat="1"/>
    <row r="728" s="44" customFormat="1"/>
    <row r="729" s="44" customFormat="1"/>
    <row r="730" s="44" customFormat="1"/>
    <row r="731" s="44" customFormat="1"/>
    <row r="732" s="44" customFormat="1"/>
    <row r="733" s="44" customFormat="1"/>
    <row r="734" s="44" customFormat="1"/>
    <row r="735" s="44" customFormat="1"/>
    <row r="736" s="44" customFormat="1"/>
    <row r="737" s="44" customFormat="1"/>
    <row r="738" s="44" customFormat="1"/>
    <row r="739" s="44" customFormat="1"/>
    <row r="740" s="44" customFormat="1"/>
    <row r="741" s="44" customFormat="1"/>
    <row r="742" s="44" customFormat="1"/>
    <row r="743" s="44" customFormat="1"/>
    <row r="744" s="44" customFormat="1"/>
    <row r="745" s="44" customFormat="1"/>
    <row r="746" s="44" customFormat="1"/>
    <row r="747" s="44" customFormat="1"/>
    <row r="748" s="44" customFormat="1"/>
    <row r="749" s="44" customFormat="1"/>
    <row r="750" s="44" customFormat="1"/>
    <row r="751" s="44" customFormat="1"/>
    <row r="752" s="44" customFormat="1"/>
    <row r="753" s="44" customFormat="1"/>
    <row r="754" s="44" customFormat="1"/>
    <row r="755" s="44" customFormat="1"/>
    <row r="756" s="44" customFormat="1"/>
    <row r="757" s="44" customFormat="1"/>
    <row r="758" s="44" customFormat="1"/>
    <row r="759" s="44" customFormat="1"/>
    <row r="760" s="44" customFormat="1"/>
    <row r="761" s="44" customFormat="1"/>
    <row r="762" s="44" customFormat="1"/>
    <row r="763" s="44" customFormat="1"/>
    <row r="764" s="44" customFormat="1"/>
    <row r="765" s="44" customFormat="1"/>
    <row r="766" s="44" customFormat="1"/>
    <row r="767" s="44" customFormat="1"/>
    <row r="768" s="44" customFormat="1"/>
    <row r="769" s="44" customFormat="1"/>
    <row r="770" s="44" customFormat="1"/>
    <row r="771" s="44" customFormat="1"/>
    <row r="772" s="44" customFormat="1"/>
    <row r="773" s="44" customFormat="1"/>
    <row r="774" s="44" customFormat="1"/>
    <row r="775" s="44" customFormat="1"/>
    <row r="776" s="44" customFormat="1"/>
    <row r="777" s="44" customFormat="1"/>
    <row r="778" s="44" customFormat="1"/>
    <row r="779" s="44" customFormat="1"/>
    <row r="780" s="44" customFormat="1"/>
    <row r="781" s="44" customFormat="1"/>
    <row r="782" s="44" customFormat="1"/>
    <row r="783" s="44" customFormat="1"/>
    <row r="784" s="44" customFormat="1"/>
    <row r="785" s="44" customFormat="1"/>
    <row r="786" s="44" customFormat="1"/>
    <row r="787" s="44" customFormat="1"/>
    <row r="788" s="44" customFormat="1"/>
    <row r="789" s="44" customFormat="1"/>
    <row r="790" s="44" customFormat="1"/>
    <row r="791" s="44" customFormat="1"/>
    <row r="792" s="44" customFormat="1"/>
    <row r="793" s="44" customFormat="1"/>
    <row r="794" s="44" customFormat="1"/>
    <row r="795" s="44" customFormat="1"/>
    <row r="796" s="44" customFormat="1"/>
    <row r="797" s="44" customFormat="1"/>
    <row r="798" s="44" customFormat="1"/>
    <row r="799" s="44" customFormat="1"/>
    <row r="800" s="44" customFormat="1"/>
    <row r="801" s="44" customFormat="1"/>
    <row r="802" s="44" customFormat="1"/>
    <row r="803" s="44" customFormat="1"/>
    <row r="804" s="44" customFormat="1"/>
    <row r="805" s="44" customFormat="1"/>
    <row r="806" s="44" customFormat="1"/>
    <row r="807" s="44" customFormat="1"/>
    <row r="808" s="44" customFormat="1"/>
    <row r="809" s="44" customFormat="1"/>
    <row r="810" s="44" customFormat="1"/>
    <row r="811" s="44" customFormat="1"/>
    <row r="812" s="44" customFormat="1"/>
    <row r="813" s="44" customFormat="1"/>
    <row r="814" s="44" customFormat="1"/>
    <row r="815" s="44" customFormat="1"/>
    <row r="816" s="44" customFormat="1"/>
    <row r="817" s="44" customFormat="1"/>
    <row r="818" s="44" customFormat="1"/>
    <row r="819" s="44" customFormat="1"/>
    <row r="820" s="44" customFormat="1"/>
    <row r="821" s="44" customFormat="1"/>
    <row r="822" s="44" customFormat="1"/>
    <row r="823" s="44" customFormat="1"/>
    <row r="824" s="44" customFormat="1"/>
    <row r="825" s="44" customFormat="1"/>
    <row r="826" s="44" customFormat="1"/>
    <row r="827" s="44" customFormat="1"/>
    <row r="828" s="44" customFormat="1"/>
    <row r="829" s="44" customFormat="1"/>
    <row r="830" s="44" customFormat="1"/>
    <row r="831" s="44" customFormat="1"/>
    <row r="832" s="44" customFormat="1"/>
    <row r="833" s="44" customFormat="1"/>
    <row r="834" s="44" customFormat="1"/>
    <row r="835" s="44" customFormat="1"/>
    <row r="836" s="44" customFormat="1"/>
    <row r="837" s="44" customFormat="1"/>
    <row r="838" s="44" customFormat="1"/>
    <row r="839" s="44" customFormat="1"/>
    <row r="840" s="44" customFormat="1"/>
    <row r="841" s="44" customFormat="1"/>
    <row r="842" s="44" customFormat="1"/>
    <row r="843" s="44" customFormat="1"/>
    <row r="844" s="44" customFormat="1"/>
    <row r="845" s="44" customFormat="1"/>
    <row r="846" s="44" customFormat="1"/>
    <row r="847" s="44" customFormat="1"/>
    <row r="848" s="44" customFormat="1"/>
    <row r="849" s="44" customFormat="1"/>
    <row r="850" s="44" customFormat="1"/>
    <row r="851" s="44" customFormat="1"/>
    <row r="852" s="44" customFormat="1"/>
    <row r="853" s="44" customFormat="1"/>
    <row r="854" s="44" customFormat="1"/>
    <row r="855" s="44" customFormat="1"/>
    <row r="856" s="44" customFormat="1"/>
    <row r="857" s="44" customFormat="1"/>
    <row r="858" s="44" customFormat="1"/>
    <row r="859" s="44" customFormat="1"/>
    <row r="860" s="44" customFormat="1"/>
    <row r="861" s="44" customFormat="1"/>
    <row r="862" s="44" customFormat="1"/>
    <row r="863" s="44" customFormat="1"/>
    <row r="864" s="44" customFormat="1"/>
    <row r="865" s="44" customFormat="1"/>
    <row r="866" s="44" customFormat="1"/>
    <row r="867" s="44" customFormat="1"/>
    <row r="868" s="44" customFormat="1"/>
    <row r="869" s="44" customFormat="1"/>
    <row r="870" s="44" customFormat="1"/>
    <row r="871" s="44" customFormat="1"/>
    <row r="872" s="44" customFormat="1"/>
    <row r="873" s="44" customFormat="1"/>
    <row r="874" s="44" customFormat="1"/>
    <row r="875" s="44" customFormat="1"/>
    <row r="876" s="44" customFormat="1"/>
    <row r="877" s="44" customFormat="1"/>
    <row r="878" s="44" customFormat="1"/>
    <row r="879" s="44" customFormat="1"/>
    <row r="880" s="44" customFormat="1"/>
    <row r="881" s="44" customFormat="1"/>
    <row r="882" s="44" customFormat="1"/>
    <row r="883" s="44" customFormat="1"/>
    <row r="884" s="44" customFormat="1"/>
    <row r="885" s="44" customFormat="1"/>
    <row r="886" s="44" customFormat="1"/>
    <row r="887" s="44" customFormat="1"/>
    <row r="888" s="44" customFormat="1"/>
    <row r="889" s="44" customFormat="1"/>
    <row r="890" s="44" customFormat="1"/>
    <row r="891" s="44" customFormat="1"/>
    <row r="892" s="44" customFormat="1"/>
    <row r="893" s="44" customFormat="1"/>
    <row r="894" s="44" customFormat="1"/>
    <row r="895" s="44" customFormat="1"/>
    <row r="896" s="44" customFormat="1"/>
    <row r="897" s="44" customFormat="1"/>
    <row r="898" s="44" customFormat="1"/>
    <row r="899" s="44" customFormat="1"/>
    <row r="900" s="44" customFormat="1"/>
    <row r="901" s="44" customFormat="1"/>
    <row r="902" s="44" customFormat="1"/>
    <row r="903" s="44" customFormat="1"/>
    <row r="904" s="44" customFormat="1"/>
    <row r="905" s="44" customFormat="1"/>
    <row r="906" s="44" customFormat="1"/>
    <row r="907" s="44" customFormat="1"/>
    <row r="908" s="44" customFormat="1"/>
    <row r="909" s="44" customFormat="1"/>
    <row r="910" s="44" customFormat="1"/>
    <row r="911" s="44" customFormat="1"/>
    <row r="912" s="44" customFormat="1"/>
    <row r="913" s="44" customFormat="1"/>
    <row r="914" s="44" customFormat="1"/>
    <row r="915" s="44" customFormat="1"/>
    <row r="916" s="44" customFormat="1"/>
    <row r="917" s="44" customFormat="1"/>
    <row r="918" s="44" customFormat="1"/>
    <row r="919" s="44" customFormat="1"/>
    <row r="920" s="44" customFormat="1"/>
    <row r="921" s="44" customFormat="1"/>
    <row r="922" s="44" customFormat="1"/>
    <row r="923" s="44" customFormat="1"/>
    <row r="924" s="44" customFormat="1"/>
    <row r="925" s="44" customFormat="1"/>
    <row r="926" s="44" customFormat="1"/>
    <row r="927" s="44" customFormat="1"/>
    <row r="928" s="44" customFormat="1"/>
    <row r="929" s="44" customFormat="1"/>
    <row r="930" s="44" customFormat="1"/>
    <row r="931" s="44" customFormat="1"/>
    <row r="932" s="44" customFormat="1"/>
    <row r="933" s="44" customFormat="1"/>
    <row r="934" s="44" customFormat="1"/>
    <row r="935" s="44" customFormat="1"/>
    <row r="936" s="44" customFormat="1"/>
    <row r="937" s="44" customFormat="1"/>
    <row r="938" s="44" customFormat="1"/>
    <row r="939" s="44" customFormat="1"/>
    <row r="940" s="44" customFormat="1"/>
    <row r="941" s="44" customFormat="1"/>
    <row r="942" s="44" customFormat="1"/>
    <row r="943" s="44" customFormat="1"/>
    <row r="944" s="44" customFormat="1"/>
    <row r="945" s="44" customFormat="1"/>
    <row r="946" s="44" customFormat="1"/>
    <row r="947" s="44" customFormat="1"/>
    <row r="948" s="44" customFormat="1"/>
    <row r="949" s="44" customFormat="1"/>
    <row r="950" s="44" customFormat="1"/>
    <row r="951" s="44" customFormat="1"/>
    <row r="952" s="44" customFormat="1"/>
    <row r="953" s="44" customFormat="1"/>
    <row r="954" s="44" customFormat="1"/>
    <row r="955" s="44" customFormat="1"/>
    <row r="956" s="44" customFormat="1"/>
    <row r="957" s="44" customFormat="1"/>
    <row r="958" s="44" customFormat="1"/>
    <row r="959" s="44" customFormat="1"/>
    <row r="960" s="44" customFormat="1"/>
    <row r="961" s="44" customFormat="1"/>
    <row r="962" s="44" customFormat="1"/>
    <row r="963" s="44" customFormat="1"/>
    <row r="964" s="44" customFormat="1"/>
    <row r="965" s="44" customFormat="1"/>
    <row r="966" s="44" customFormat="1"/>
    <row r="967" s="44" customFormat="1"/>
    <row r="968" s="44" customFormat="1"/>
    <row r="969" s="44" customFormat="1"/>
    <row r="970" s="44" customFormat="1"/>
    <row r="971" s="44" customFormat="1"/>
    <row r="972" s="44" customFormat="1"/>
    <row r="973" s="44" customFormat="1"/>
    <row r="974" s="44" customFormat="1"/>
    <row r="975" s="44" customFormat="1"/>
    <row r="976" s="44" customFormat="1"/>
    <row r="977" spans="18:84" s="44" customFormat="1"/>
    <row r="978" spans="18:84" s="44" customFormat="1"/>
    <row r="979" spans="18:84" s="44" customFormat="1"/>
    <row r="980" spans="18:84" s="44" customFormat="1"/>
    <row r="981" spans="18:84" s="44" customFormat="1"/>
    <row r="982" spans="18:84" s="44" customFormat="1"/>
    <row r="983" spans="18:84" s="44" customFormat="1"/>
    <row r="984" spans="18:84" s="44" customFormat="1"/>
    <row r="985" spans="18:84" s="44" customFormat="1"/>
    <row r="986" spans="18:84" s="44" customFormat="1"/>
    <row r="987" spans="18:84"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</row>
    <row r="988" spans="18:84"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</row>
    <row r="989" spans="18:84"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</row>
    <row r="990" spans="18:84"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</row>
    <row r="991" spans="18:84"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</row>
    <row r="992" spans="18:84"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</row>
    <row r="993" spans="18:84"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</row>
    <row r="994" spans="18:84"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</row>
    <row r="995" spans="18:84"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</row>
    <row r="996" spans="18:84"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</row>
    <row r="997" spans="18:84"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</row>
    <row r="998" spans="18:84"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</row>
    <row r="999" spans="18:84"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</row>
    <row r="1000" spans="18:84"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</row>
    <row r="1001" spans="18:84"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</row>
    <row r="1002" spans="18:84"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</row>
    <row r="1003" spans="18:84"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</row>
    <row r="1004" spans="18:84"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</row>
    <row r="1005" spans="18:84"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</row>
    <row r="1006" spans="18:84"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</row>
    <row r="1007" spans="18:84"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</row>
    <row r="1008" spans="18:84"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</row>
    <row r="1009" spans="18:84"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</row>
    <row r="1010" spans="18:84"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</row>
    <row r="1011" spans="18:84"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</row>
    <row r="1012" spans="18:84"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</row>
    <row r="1013" spans="18:84"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</row>
    <row r="1014" spans="18:84"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</row>
    <row r="1015" spans="18:84"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</row>
    <row r="1016" spans="18:84"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</row>
    <row r="1017" spans="18:84"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</row>
    <row r="1018" spans="18:84"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</row>
    <row r="1019" spans="18:84"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</row>
    <row r="1020" spans="18:84"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</row>
    <row r="1021" spans="18:84"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</row>
    <row r="1022" spans="18:84"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</row>
    <row r="1023" spans="18:84"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</row>
    <row r="1024" spans="18:84"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</row>
    <row r="1025" spans="18:84"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</row>
    <row r="1026" spans="18:84"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</row>
    <row r="1027" spans="18:84"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</row>
    <row r="1028" spans="18:84"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</row>
    <row r="1029" spans="18:84"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</row>
    <row r="1030" spans="18:84"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</row>
    <row r="1031" spans="18:84"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</row>
    <row r="1032" spans="18:84"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</row>
    <row r="1033" spans="18:84"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</row>
    <row r="1034" spans="18:84"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</row>
    <row r="1035" spans="18:84"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</row>
    <row r="1036" spans="18:84"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</row>
    <row r="1037" spans="18:84"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</row>
    <row r="1038" spans="18:84"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</row>
    <row r="1039" spans="18:84"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</row>
    <row r="1040" spans="18:84"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</row>
    <row r="1041" spans="18:84"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</row>
    <row r="1042" spans="18:84"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</row>
    <row r="1043" spans="18:84"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</row>
    <row r="1044" spans="18:84"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</row>
    <row r="1045" spans="18:84"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</row>
    <row r="1046" spans="18:84"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</row>
    <row r="1047" spans="18:84"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</row>
    <row r="1048" spans="18:84"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</row>
    <row r="1049" spans="18:84"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</row>
    <row r="1050" spans="18:84"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</row>
    <row r="1051" spans="18:84"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</row>
    <row r="1052" spans="18:84"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</row>
    <row r="1053" spans="18:84"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</row>
    <row r="1054" spans="18:84"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</row>
    <row r="1055" spans="18:84"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</row>
    <row r="1056" spans="18:84"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</row>
    <row r="1057" spans="18:84"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</row>
    <row r="1058" spans="18:84"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</row>
    <row r="1059" spans="18:84"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</row>
    <row r="1060" spans="18:84"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</row>
    <row r="1061" spans="18:84"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</row>
    <row r="1062" spans="18:84"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</row>
    <row r="1063" spans="18:84"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</row>
    <row r="1064" spans="18:84"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</row>
    <row r="1065" spans="18:84"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</row>
    <row r="1066" spans="18:84"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</row>
    <row r="1067" spans="18:84"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</row>
    <row r="1068" spans="18:84"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</row>
    <row r="1069" spans="18:84"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</row>
    <row r="1070" spans="18:84"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</row>
    <row r="1071" spans="18:84"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</row>
    <row r="1072" spans="18:84"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</row>
    <row r="1073" spans="18:84"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</row>
    <row r="1074" spans="18:84"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</row>
    <row r="1075" spans="18:84"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</row>
    <row r="1076" spans="18:84"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</row>
    <row r="1077" spans="18:84"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</row>
    <row r="1078" spans="18:84"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</row>
    <row r="1079" spans="18:84"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</row>
    <row r="1080" spans="18:84"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</row>
    <row r="1081" spans="18:84"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</row>
    <row r="1082" spans="18:84"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</row>
    <row r="1083" spans="18:84"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</row>
    <row r="1084" spans="18:84"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</row>
    <row r="1085" spans="18:84"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</row>
    <row r="1086" spans="18:84"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</row>
    <row r="1087" spans="18:84"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</row>
    <row r="1088" spans="18:84"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</row>
    <row r="1089" spans="18:84"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</row>
    <row r="1090" spans="18:84"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</row>
    <row r="1091" spans="18:84"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</row>
    <row r="1092" spans="18:84"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</row>
    <row r="1093" spans="18:84"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</row>
    <row r="1094" spans="18:84"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</row>
    <row r="1095" spans="18:84"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</row>
    <row r="1096" spans="18:84"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</row>
    <row r="1097" spans="18:84"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</row>
    <row r="1098" spans="18:84"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</row>
    <row r="1099" spans="18:84"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</row>
    <row r="1100" spans="18:84"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</row>
    <row r="1101" spans="18:84"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</row>
    <row r="1102" spans="18:84"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</row>
    <row r="1103" spans="18:84"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</row>
    <row r="1104" spans="18:84"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</row>
    <row r="1105" spans="18:84"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</row>
    <row r="1106" spans="18:84"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</row>
    <row r="1107" spans="18:84"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</row>
    <row r="1108" spans="18:84"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</row>
    <row r="1109" spans="18:84"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</row>
    <row r="1110" spans="18:84"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</row>
    <row r="1111" spans="18:84"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</row>
    <row r="1112" spans="18:84"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</row>
    <row r="1113" spans="18:84"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</row>
    <row r="1114" spans="18:84"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</row>
    <row r="1115" spans="18:84"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</row>
    <row r="1116" spans="18:84"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</row>
    <row r="1117" spans="18:84"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</row>
    <row r="1118" spans="18:84"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</row>
    <row r="1119" spans="18:84"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</row>
    <row r="1120" spans="18:84"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</row>
    <row r="1121" spans="18:84"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</row>
    <row r="1122" spans="18:84"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</row>
    <row r="1123" spans="18:84"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</row>
    <row r="1124" spans="18:84"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</row>
    <row r="1125" spans="18:84"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</row>
    <row r="1126" spans="18:84"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</row>
    <row r="1127" spans="18:84"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</row>
    <row r="1128" spans="18:84"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</row>
    <row r="1129" spans="18:84"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</row>
    <row r="1130" spans="18:84"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</row>
    <row r="1131" spans="18:84"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</row>
    <row r="1132" spans="18:84"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</row>
    <row r="1133" spans="18:84"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</row>
    <row r="1134" spans="18:84"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</row>
    <row r="1135" spans="18:84"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</row>
    <row r="1136" spans="18:84"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</row>
    <row r="1137" spans="18:84"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</row>
    <row r="1138" spans="18:84"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</row>
    <row r="1139" spans="18:84"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</row>
    <row r="1140" spans="18:84"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</row>
    <row r="1141" spans="18:84"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</row>
    <row r="1142" spans="18:84"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</row>
    <row r="1143" spans="18:84"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</row>
    <row r="1144" spans="18:84"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</row>
    <row r="1145" spans="18:84"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</row>
    <row r="1146" spans="18:84"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</row>
    <row r="1147" spans="18:84"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</row>
    <row r="1148" spans="18:84"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</row>
    <row r="1149" spans="18:84"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</row>
    <row r="1150" spans="18:84"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</row>
    <row r="1151" spans="18:84"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</row>
    <row r="1152" spans="18:84"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</row>
    <row r="1153" spans="18:84"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</row>
    <row r="1154" spans="18:84"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</row>
    <row r="1155" spans="18:84"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</row>
    <row r="1156" spans="18:84"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</row>
    <row r="1157" spans="18:84"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</row>
    <row r="1158" spans="18:84"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</row>
    <row r="1159" spans="18:84"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</row>
    <row r="1160" spans="18:84"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</row>
    <row r="1161" spans="18:84"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</row>
    <row r="1162" spans="18:84"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</row>
    <row r="1163" spans="18:84"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</row>
    <row r="1164" spans="18:84"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</row>
    <row r="1165" spans="18:84"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</row>
    <row r="1166" spans="18:84"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</row>
    <row r="1167" spans="18:84"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</row>
    <row r="1168" spans="18:84"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</row>
    <row r="1169" spans="18:84"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</row>
    <row r="1170" spans="18:84"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</row>
    <row r="1171" spans="18:84"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</row>
    <row r="1172" spans="18:84"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</row>
    <row r="1173" spans="18:84"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</row>
    <row r="1174" spans="18:84"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</row>
    <row r="1175" spans="18:84"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</row>
    <row r="1176" spans="18:84"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</row>
    <row r="1177" spans="18:84"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</row>
    <row r="1178" spans="18:84"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</row>
    <row r="1179" spans="18:84"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</row>
    <row r="1180" spans="18:84"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</row>
    <row r="1181" spans="18:84"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</row>
    <row r="1182" spans="18:84"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</row>
    <row r="1183" spans="18:84"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</row>
    <row r="1184" spans="18:84"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</row>
    <row r="1185" spans="18:84"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</row>
    <row r="1186" spans="18:84"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</row>
    <row r="1187" spans="18:84"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</row>
    <row r="1188" spans="18:84"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</row>
    <row r="1189" spans="18:84"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</row>
    <row r="1190" spans="18:84"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</row>
    <row r="1191" spans="18:84"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</row>
    <row r="1192" spans="18:84"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</row>
    <row r="1193" spans="18:84"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</row>
    <row r="1194" spans="18:84"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</row>
    <row r="1195" spans="18:84"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</row>
    <row r="1196" spans="18:84"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</row>
    <row r="1197" spans="18:84"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</row>
    <row r="1198" spans="18:84"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</row>
    <row r="1199" spans="18:84"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</row>
    <row r="1200" spans="18:84"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</row>
    <row r="1201" spans="18:84"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</row>
    <row r="1202" spans="18:84"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</row>
    <row r="1203" spans="18:84"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</row>
    <row r="1204" spans="18:84"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</row>
    <row r="1205" spans="18:84"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</row>
    <row r="1206" spans="18:84"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</row>
    <row r="1207" spans="18:84"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</row>
    <row r="1208" spans="18:84"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</row>
    <row r="1209" spans="18:84"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</row>
    <row r="1210" spans="18:84"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</row>
    <row r="1211" spans="18:84"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</row>
    <row r="1212" spans="18:84"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</row>
    <row r="1213" spans="18:84"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</row>
    <row r="1214" spans="18:84"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</row>
    <row r="1215" spans="18:84"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</row>
    <row r="1216" spans="18:84"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</row>
    <row r="1217" spans="18:84"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</row>
    <row r="1218" spans="18:84"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</row>
    <row r="1219" spans="18:84"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</row>
    <row r="1220" spans="18:84"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</row>
    <row r="1221" spans="18:84"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</row>
    <row r="1222" spans="18:84"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</row>
    <row r="1223" spans="18:84"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</row>
    <row r="1224" spans="18:84"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</row>
    <row r="1225" spans="18:84"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</row>
    <row r="1226" spans="18:84"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</row>
    <row r="1227" spans="18:84"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</row>
    <row r="1228" spans="18:84"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</row>
    <row r="1229" spans="18:84"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</row>
    <row r="1230" spans="18:84"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</row>
    <row r="1231" spans="18:84"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</row>
    <row r="1232" spans="18:84"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</row>
    <row r="1233" spans="18:84"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</row>
    <row r="1234" spans="18:84"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</row>
    <row r="1235" spans="18:84"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</row>
    <row r="1236" spans="18:84"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</row>
    <row r="1237" spans="18:84"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</row>
    <row r="1238" spans="18:84"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</row>
    <row r="1239" spans="18:84"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</row>
    <row r="1240" spans="18:84"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</row>
    <row r="1241" spans="18:84"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</row>
    <row r="1242" spans="18:84"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</row>
    <row r="1243" spans="18:84"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</row>
    <row r="1244" spans="18:84"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</row>
    <row r="1245" spans="18:84"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</row>
    <row r="1246" spans="18:84"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</row>
    <row r="1247" spans="18:84"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</row>
    <row r="1248" spans="18:84"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</row>
    <row r="1249" spans="18:84"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</row>
    <row r="1250" spans="18:84"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</row>
    <row r="1251" spans="18:84"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</row>
    <row r="1252" spans="18:84"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</row>
    <row r="1253" spans="18:84"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</row>
    <row r="1254" spans="18:84"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</row>
    <row r="1255" spans="18:84"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</row>
    <row r="1256" spans="18:84"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</row>
    <row r="1257" spans="18:84"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</row>
    <row r="1258" spans="18:84"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</row>
    <row r="1259" spans="18:84"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</row>
    <row r="1260" spans="18:84"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</row>
    <row r="1261" spans="18:84"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</row>
    <row r="1262" spans="18:84"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</row>
    <row r="1263" spans="18:84"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</row>
    <row r="1264" spans="18:84"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</row>
    <row r="1265" spans="18:84"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</row>
    <row r="1266" spans="18:84"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</row>
    <row r="1267" spans="18:84"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</row>
    <row r="1268" spans="18:84"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</row>
    <row r="1269" spans="18:84"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</row>
    <row r="1270" spans="18:84"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</row>
    <row r="1271" spans="18:84"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</row>
    <row r="1272" spans="18:84"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</row>
    <row r="1273" spans="18:84"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</row>
    <row r="1274" spans="18:84"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</row>
    <row r="1275" spans="18:84"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</row>
    <row r="1276" spans="18:84"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</row>
    <row r="1277" spans="18:84"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</row>
    <row r="1278" spans="18:84"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</row>
    <row r="1279" spans="18:84"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</row>
    <row r="1280" spans="18:84"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</row>
    <row r="1281" spans="18:84"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</row>
    <row r="1282" spans="18:84"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</row>
    <row r="1283" spans="18:84"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</row>
    <row r="1284" spans="18:84"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</row>
    <row r="1285" spans="18:84"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</row>
    <row r="1286" spans="18:84"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</row>
    <row r="1287" spans="18:84"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</row>
    <row r="1288" spans="18:84"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</row>
    <row r="1289" spans="18:84"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</row>
    <row r="1290" spans="18:84"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</row>
    <row r="1291" spans="18:84"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</row>
    <row r="1292" spans="18:84"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</row>
    <row r="1293" spans="18:84"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</row>
    <row r="1294" spans="18:84"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</row>
    <row r="1295" spans="18:84"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</row>
    <row r="1296" spans="18:84"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</row>
    <row r="1297" spans="18:84"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</row>
    <row r="1298" spans="18:84"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</row>
    <row r="1299" spans="18:84"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</row>
    <row r="1300" spans="18:84"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</row>
    <row r="1301" spans="18:84"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</row>
    <row r="1302" spans="18:84"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</row>
    <row r="1303" spans="18:84"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</row>
    <row r="1304" spans="18:84"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</row>
    <row r="1305" spans="18:84"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</row>
    <row r="1306" spans="18:84"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</row>
    <row r="1307" spans="18:84"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</row>
    <row r="1308" spans="18:84"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</row>
    <row r="1309" spans="18:84"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</row>
    <row r="1310" spans="18:84"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</row>
    <row r="1311" spans="18:84"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</row>
    <row r="1312" spans="18:84"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</row>
    <row r="1313" spans="18:84"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</row>
    <row r="1314" spans="18:84"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</row>
    <row r="1315" spans="18:84"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</row>
    <row r="1316" spans="18:84"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</row>
    <row r="1317" spans="18:84"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</row>
    <row r="1318" spans="18:84"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</row>
    <row r="1319" spans="18:84"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</row>
    <row r="1320" spans="18:84"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</row>
    <row r="1321" spans="18:84"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</row>
    <row r="1322" spans="18:84"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</row>
    <row r="1323" spans="18:84"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</row>
    <row r="1324" spans="18:84"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</row>
    <row r="1325" spans="18:84"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</row>
    <row r="1326" spans="18:84"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</row>
    <row r="1327" spans="18:84"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</row>
    <row r="1328" spans="18:84"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</row>
    <row r="1329" spans="18:84"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</row>
    <row r="1330" spans="18:84"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</row>
    <row r="1331" spans="18:84"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</row>
    <row r="1332" spans="18:84"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</row>
    <row r="1333" spans="18:84"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</row>
    <row r="1334" spans="18:84"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</row>
    <row r="1335" spans="18:84"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</row>
    <row r="1336" spans="18:84"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</row>
    <row r="1337" spans="18:84"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</row>
    <row r="1338" spans="18:84"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</row>
    <row r="1339" spans="18:84"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</row>
    <row r="1340" spans="18:84"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</row>
    <row r="1341" spans="18:84"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</row>
    <row r="1342" spans="18:84"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</row>
    <row r="1343" spans="18:84"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</row>
    <row r="1344" spans="18:84"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</row>
    <row r="1345" spans="18:84"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</row>
    <row r="1346" spans="18:84"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</row>
    <row r="1347" spans="18:84"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</row>
    <row r="1348" spans="18:84"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</row>
    <row r="1349" spans="18:84"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</row>
    <row r="1350" spans="18:84"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</row>
    <row r="1351" spans="18:84"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</row>
    <row r="1352" spans="18:84"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</row>
    <row r="1353" spans="18:84"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</row>
    <row r="1354" spans="18:84"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</row>
    <row r="1355" spans="18:84"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</row>
    <row r="1356" spans="18:84"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</row>
    <row r="1357" spans="18:84"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</row>
    <row r="1358" spans="18:84"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</row>
    <row r="1359" spans="18:84"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</row>
    <row r="1360" spans="18:84"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</row>
    <row r="1361" spans="18:84"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</row>
  </sheetData>
  <sheetProtection password="CC61" sheet="1" objects="1" scenarios="1"/>
  <mergeCells count="147">
    <mergeCell ref="B56:O56"/>
    <mergeCell ref="P56:Q56"/>
    <mergeCell ref="B54:B55"/>
    <mergeCell ref="C54:E55"/>
    <mergeCell ref="F54:I54"/>
    <mergeCell ref="J54:K54"/>
    <mergeCell ref="M54:N54"/>
    <mergeCell ref="P54:Q54"/>
    <mergeCell ref="F55:I55"/>
    <mergeCell ref="J55:K55"/>
    <mergeCell ref="M55:N55"/>
    <mergeCell ref="P55:Q55"/>
    <mergeCell ref="C51:O51"/>
    <mergeCell ref="P51:Q51"/>
    <mergeCell ref="C52:O52"/>
    <mergeCell ref="P52:Q52"/>
    <mergeCell ref="C53:O53"/>
    <mergeCell ref="P53:Q53"/>
    <mergeCell ref="C48:O48"/>
    <mergeCell ref="P48:Q48"/>
    <mergeCell ref="C49:O49"/>
    <mergeCell ref="P49:Q49"/>
    <mergeCell ref="C50:O50"/>
    <mergeCell ref="P50:Q50"/>
    <mergeCell ref="C47:O47"/>
    <mergeCell ref="P47:Q47"/>
    <mergeCell ref="C45:E45"/>
    <mergeCell ref="F45:G45"/>
    <mergeCell ref="H45:J45"/>
    <mergeCell ref="L45:N45"/>
    <mergeCell ref="P45:Q45"/>
    <mergeCell ref="C46:E46"/>
    <mergeCell ref="F46:G46"/>
    <mergeCell ref="H46:J46"/>
    <mergeCell ref="L46:N46"/>
    <mergeCell ref="P46:Q46"/>
    <mergeCell ref="C43:E43"/>
    <mergeCell ref="F43:G43"/>
    <mergeCell ref="H43:J43"/>
    <mergeCell ref="L43:N43"/>
    <mergeCell ref="P43:Q43"/>
    <mergeCell ref="C44:E44"/>
    <mergeCell ref="F44:G44"/>
    <mergeCell ref="H44:J44"/>
    <mergeCell ref="L44:N44"/>
    <mergeCell ref="P44:Q44"/>
    <mergeCell ref="B39:B51"/>
    <mergeCell ref="C39:Q39"/>
    <mergeCell ref="C40:G40"/>
    <mergeCell ref="H40:K40"/>
    <mergeCell ref="L40:O40"/>
    <mergeCell ref="P40:Q40"/>
    <mergeCell ref="C41:E41"/>
    <mergeCell ref="F41:G41"/>
    <mergeCell ref="C35:O35"/>
    <mergeCell ref="P35:Q35"/>
    <mergeCell ref="C36:O36"/>
    <mergeCell ref="P36:Q36"/>
    <mergeCell ref="C37:O37"/>
    <mergeCell ref="P37:Q37"/>
    <mergeCell ref="H41:J41"/>
    <mergeCell ref="L41:N41"/>
    <mergeCell ref="P41:Q41"/>
    <mergeCell ref="C42:E42"/>
    <mergeCell ref="F42:G42"/>
    <mergeCell ref="H42:J42"/>
    <mergeCell ref="L42:N42"/>
    <mergeCell ref="P42:Q42"/>
    <mergeCell ref="C38:O38"/>
    <mergeCell ref="P38:Q38"/>
    <mergeCell ref="B25:B35"/>
    <mergeCell ref="C25:Q25"/>
    <mergeCell ref="C26:O26"/>
    <mergeCell ref="P26:Q26"/>
    <mergeCell ref="C27:O27"/>
    <mergeCell ref="P27:Q27"/>
    <mergeCell ref="C28:O28"/>
    <mergeCell ref="C32:O32"/>
    <mergeCell ref="P32:Q32"/>
    <mergeCell ref="C33:O33"/>
    <mergeCell ref="P33:Q33"/>
    <mergeCell ref="C34:O34"/>
    <mergeCell ref="P34:Q34"/>
    <mergeCell ref="P28:Q28"/>
    <mergeCell ref="C29:O29"/>
    <mergeCell ref="P29:Q29"/>
    <mergeCell ref="C30:O30"/>
    <mergeCell ref="P30:Q30"/>
    <mergeCell ref="C31:O31"/>
    <mergeCell ref="P31:Q31"/>
    <mergeCell ref="C19:O19"/>
    <mergeCell ref="P19:Q19"/>
    <mergeCell ref="B20:B24"/>
    <mergeCell ref="C20:Q20"/>
    <mergeCell ref="P21:Q21"/>
    <mergeCell ref="C22:O22"/>
    <mergeCell ref="P22:Q22"/>
    <mergeCell ref="C23:O23"/>
    <mergeCell ref="P23:Q23"/>
    <mergeCell ref="C24:O24"/>
    <mergeCell ref="P24:Q24"/>
    <mergeCell ref="C21:O21"/>
    <mergeCell ref="C16:O16"/>
    <mergeCell ref="P16:Q16"/>
    <mergeCell ref="C17:O17"/>
    <mergeCell ref="P17:Q17"/>
    <mergeCell ref="C18:O18"/>
    <mergeCell ref="P18:Q18"/>
    <mergeCell ref="K14:L14"/>
    <mergeCell ref="M14:O14"/>
    <mergeCell ref="E15:G15"/>
    <mergeCell ref="H15:J15"/>
    <mergeCell ref="K15:L15"/>
    <mergeCell ref="M15:O15"/>
    <mergeCell ref="C12:O12"/>
    <mergeCell ref="P12:Q12"/>
    <mergeCell ref="B13:B15"/>
    <mergeCell ref="C13:J13"/>
    <mergeCell ref="K13:L13"/>
    <mergeCell ref="M13:O13"/>
    <mergeCell ref="P13:Q15"/>
    <mergeCell ref="C14:D15"/>
    <mergeCell ref="E14:G14"/>
    <mergeCell ref="H14:J14"/>
    <mergeCell ref="C5:O5"/>
    <mergeCell ref="P5:Q5"/>
    <mergeCell ref="C6:O6"/>
    <mergeCell ref="P6:Q6"/>
    <mergeCell ref="C7:O7"/>
    <mergeCell ref="P7:Q7"/>
    <mergeCell ref="B2:N2"/>
    <mergeCell ref="O2:Q3"/>
    <mergeCell ref="B3:N3"/>
    <mergeCell ref="C4:D4"/>
    <mergeCell ref="E4:J4"/>
    <mergeCell ref="L4:N4"/>
    <mergeCell ref="P4:Q4"/>
    <mergeCell ref="B8:B11"/>
    <mergeCell ref="C8:L8"/>
    <mergeCell ref="M8:O8"/>
    <mergeCell ref="P8:Q10"/>
    <mergeCell ref="C9:L9"/>
    <mergeCell ref="M9:O9"/>
    <mergeCell ref="C10:L10"/>
    <mergeCell ref="M10:O10"/>
    <mergeCell ref="C11:O11"/>
    <mergeCell ref="P11:Q11"/>
  </mergeCells>
  <conditionalFormatting sqref="B56:O56">
    <cfRule type="containsText" dxfId="3" priority="14" operator="containsText" text="Income Tax Refundable (New Tax Regime)">
      <formula>NOT(ISERROR(SEARCH("Income Tax Refundable (New Tax Regime)",B56)))</formula>
    </cfRule>
    <cfRule type="containsText" dxfId="2" priority="15" operator="containsText" text="Income Tax Payable (New Tax Regime)">
      <formula>NOT(ISERROR(SEARCH("Income Tax Payable (New Tax Regime)",B56)))</formula>
    </cfRule>
  </conditionalFormatting>
  <conditionalFormatting sqref="P56:Q56">
    <cfRule type="cellIs" dxfId="1" priority="12" operator="lessThanOrEqual">
      <formula>0</formula>
    </cfRule>
    <cfRule type="cellIs" dxfId="0" priority="13" operator="greaterThan">
      <formula>0</formula>
    </cfRule>
  </conditionalFormatting>
  <conditionalFormatting sqref="C55:E55">
    <cfRule type="iconSet" priority="3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C55:E55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printOptions horizontalCentered="1" verticalCentered="1"/>
  <pageMargins left="0" right="0" top="0" bottom="0" header="0" footer="0"/>
  <pageSetup paperSize="9" scale="4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दिशानिर्देश</vt:lpstr>
      <vt:lpstr>MASTERDATA</vt:lpstr>
      <vt:lpstr>GA55</vt:lpstr>
      <vt:lpstr>EXTRA DEDUCATION</vt:lpstr>
      <vt:lpstr>OLD TAX REGIME</vt:lpstr>
      <vt:lpstr>NEW TAX REGIME</vt:lpstr>
      <vt:lpstr>Sheet1</vt:lpstr>
      <vt:lpstr>'GA55'!Print_Area</vt:lpstr>
      <vt:lpstr>'NEW TAX REGIME'!Print_Area</vt:lpstr>
      <vt:lpstr>'OLD TAX REGIME'!Print_Area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CALCULATION 2023-24</dc:title>
  <dc:subject>TAX CALCULATION</dc:subject>
  <dc:creator>SUNIL KUMAR MAHAWAR</dc:creator>
  <cp:lastModifiedBy>pk</cp:lastModifiedBy>
  <cp:lastPrinted>2023-11-21T14:07:21Z</cp:lastPrinted>
  <dcterms:created xsi:type="dcterms:W3CDTF">2022-10-12T15:52:35Z</dcterms:created>
  <dcterms:modified xsi:type="dcterms:W3CDTF">2023-11-21T14:10:12Z</dcterms:modified>
  <cp:contentStatus/>
</cp:coreProperties>
</file>