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5"/>
  <workbookPr defaultThemeVersion="124226"/>
  <bookViews>
    <workbookView xWindow="240" yWindow="60" windowWidth="20055" windowHeight="7950" activeTab="1" tabRatio="870"/>
  </bookViews>
  <sheets>
    <sheet name="Info" sheetId="1" r:id="rId1"/>
    <sheet name="Master Sheet" sheetId="2" r:id="rId2"/>
    <sheet name="संकलित योग्यता प्रमाण-पत्र List" sheetId="3" r:id="rId3"/>
    <sheet name="Application Form Without Ac No." sheetId="4" r:id="rId4"/>
    <sheet name="Application Form With Ac No." sheetId="5" r:id="rId5"/>
    <sheet name="TA Bill" sheetId="6" r:id="rId6"/>
    <sheet name="दल प्रपत्र-क" sheetId="7" r:id="rId7"/>
    <sheet name="दल प्रपत्र-ख" sheetId="8" r:id="rId8"/>
    <sheet name="चयनित प्रपत्र-क" sheetId="9" r:id="rId9"/>
    <sheet name="चयनित प्रपत्र-ख" sheetId="10" r:id="rId10"/>
  </sheets>
  <definedNames>
    <definedName name="_xlnm.Print_Area" localSheetId="4">'Application Form With Ac No.'!$A$1:$AB$52</definedName>
    <definedName name="_xlnm.Print_Area" localSheetId="3">'Application Form Without Ac No.'!$A$1:$AB$52</definedName>
  </definedNames>
  <calcPr concurrentCalc="0" calcId="124519"/>
</workbook>
</file>

<file path=xl/sharedStrings.xml><?xml version="1.0" encoding="utf-8"?>
<sst xmlns="http://schemas.openxmlformats.org/spreadsheetml/2006/main" uniqueCount="193" count="193">
  <si>
    <t>2023-24</t>
  </si>
  <si>
    <t>TOTAL</t>
  </si>
  <si>
    <t>Rounded off Rs.</t>
  </si>
  <si>
    <t xml:space="preserve">ny izHkkjh </t>
  </si>
  <si>
    <t>laLFkk iz/kku</t>
  </si>
  <si>
    <t>February</t>
  </si>
  <si>
    <t>One</t>
  </si>
  <si>
    <t>March</t>
  </si>
  <si>
    <t>Two</t>
  </si>
  <si>
    <t>Four</t>
  </si>
  <si>
    <t>April</t>
  </si>
  <si>
    <t>Three</t>
  </si>
  <si>
    <t>Five</t>
  </si>
  <si>
    <t>May</t>
  </si>
  <si>
    <t>Six</t>
  </si>
  <si>
    <t>June</t>
  </si>
  <si>
    <t>Seven</t>
  </si>
  <si>
    <t>July</t>
  </si>
  <si>
    <t>Eight</t>
  </si>
  <si>
    <t>August</t>
  </si>
  <si>
    <t>Nine</t>
  </si>
  <si>
    <t>September</t>
  </si>
  <si>
    <t>Ten</t>
  </si>
  <si>
    <t>October</t>
  </si>
  <si>
    <t>Eleven</t>
  </si>
  <si>
    <t>IFSC Code</t>
  </si>
  <si>
    <t>/</t>
  </si>
  <si>
    <t>प्रमाणित किया जाता है कि उक्त खिलाडियों का चयन विद्यालय/ब्लॉक/जिला/मंडल स्तर पर आयोजित अंतरकक्षा/अंतरविद्यालयी/अंतरब्लॉक/अंतरजिला/अंतरमंडल प्रतियोगिता द्वारा किया जाता है l</t>
  </si>
  <si>
    <t>हस्ताक्षर खेल प्रभारी</t>
  </si>
  <si>
    <t>हस्ताक्षर संस्था प्रधान/संयोजक मय मुहर</t>
  </si>
  <si>
    <t>RAM</t>
  </si>
  <si>
    <t>DEVI</t>
  </si>
  <si>
    <t>SHYAM</t>
  </si>
  <si>
    <t>598/2016</t>
  </si>
  <si>
    <t>एक</t>
  </si>
  <si>
    <t>दो</t>
  </si>
  <si>
    <t>तीन</t>
  </si>
  <si>
    <t>चार</t>
  </si>
  <si>
    <t>पांच</t>
  </si>
  <si>
    <t>छ:</t>
  </si>
  <si>
    <t>सात</t>
  </si>
  <si>
    <t>आठ</t>
  </si>
  <si>
    <t>नौ</t>
  </si>
  <si>
    <t>दस</t>
  </si>
  <si>
    <t>ग्यारह</t>
  </si>
  <si>
    <t>बारह</t>
  </si>
  <si>
    <t>तेरह</t>
  </si>
  <si>
    <t>चौदह</t>
  </si>
  <si>
    <t>पंद्रह</t>
  </si>
  <si>
    <t>सौलह</t>
  </si>
  <si>
    <t>सत्रह</t>
  </si>
  <si>
    <t>अठारह</t>
  </si>
  <si>
    <t>उन्नीस</t>
  </si>
  <si>
    <t>बीस</t>
  </si>
  <si>
    <t>इक्कीस</t>
  </si>
  <si>
    <t>बाईस</t>
  </si>
  <si>
    <t>तेईस</t>
  </si>
  <si>
    <t>चौबीस</t>
  </si>
  <si>
    <t>पच्चीस</t>
  </si>
  <si>
    <t>छब्बीस</t>
  </si>
  <si>
    <t>सत्ताईस</t>
  </si>
  <si>
    <t>अट्ठाईस</t>
  </si>
  <si>
    <t>उनतीस</t>
  </si>
  <si>
    <t>तीस</t>
  </si>
  <si>
    <t>इक्कतीस</t>
  </si>
  <si>
    <t>जनवरी</t>
  </si>
  <si>
    <t>फ़रवरी</t>
  </si>
  <si>
    <t>मार्च</t>
  </si>
  <si>
    <t>अप्रैल</t>
  </si>
  <si>
    <t>मई</t>
  </si>
  <si>
    <t>जून</t>
  </si>
  <si>
    <t>जुलाई</t>
  </si>
  <si>
    <t>अगस्त</t>
  </si>
  <si>
    <t>सितम्बर</t>
  </si>
  <si>
    <t>अक्टूबर</t>
  </si>
  <si>
    <t>नवम्बर</t>
  </si>
  <si>
    <t>दिसम्बर</t>
  </si>
  <si>
    <t>दो हजार</t>
  </si>
  <si>
    <t>दो हजार एक</t>
  </si>
  <si>
    <t>दो हजार दो</t>
  </si>
  <si>
    <t>दो हजार तीन</t>
  </si>
  <si>
    <t>दो हजार चार</t>
  </si>
  <si>
    <t>दो हजार पांच</t>
  </si>
  <si>
    <t>दो हजार छ:</t>
  </si>
  <si>
    <t>दो हजार सात</t>
  </si>
  <si>
    <t>दो हजार आठ</t>
  </si>
  <si>
    <t>दो हजार नौ</t>
  </si>
  <si>
    <t>दो हजार दस</t>
  </si>
  <si>
    <t>दो हजार ग्यारह</t>
  </si>
  <si>
    <t>दो हजार बारह</t>
  </si>
  <si>
    <t>दो हजार तेरह</t>
  </si>
  <si>
    <t>दो हजार चौदह</t>
  </si>
  <si>
    <t>दो हजार पंद्रह</t>
  </si>
  <si>
    <t>दो हजार सौलह</t>
  </si>
  <si>
    <t>दो हजार सत्रह</t>
  </si>
  <si>
    <t>दो हजार अठारह</t>
  </si>
  <si>
    <t>दो हजार उन्नीस</t>
  </si>
  <si>
    <t>दो हजार बीस</t>
  </si>
  <si>
    <t xml:space="preserve">Programmer:- </t>
  </si>
  <si>
    <t xml:space="preserve">Ummed Tarad </t>
  </si>
  <si>
    <t>(Teacher, GSSS Raimalwada)</t>
  </si>
  <si>
    <r>
      <t xml:space="preserve"> Email ID-</t>
    </r>
    <r>
      <rPr>
        <b/>
        <sz val="11"/>
        <color rgb="FF000000"/>
        <rFont val="Cambria"/>
      </rPr>
      <t>ummedtrdedu@gmail.com</t>
    </r>
  </si>
  <si>
    <t>इस एक्सेल प्रोग्राम में आपकी सुविधा के लिए उपलब्ध है →</t>
  </si>
  <si>
    <r>
      <t xml:space="preserve">सहायता के लिए यह वीडियो अवश्य देखें </t>
    </r>
    <r>
      <rPr>
        <b/>
        <sz val="18"/>
        <color rgb="FFFFFFFF"/>
        <rFont val="Times New Roman"/>
      </rPr>
      <t>→</t>
    </r>
  </si>
  <si>
    <r>
      <t xml:space="preserve">सूची तथा आवेदन पत्र की भाषा का चयन करें </t>
    </r>
    <r>
      <rPr>
        <b/>
        <sz val="12"/>
        <color rgb="FFFFFFFF"/>
        <rFont val="Times New Roman"/>
      </rPr>
      <t>→</t>
    </r>
  </si>
  <si>
    <t>Boys</t>
  </si>
  <si>
    <t>Twelve</t>
  </si>
  <si>
    <t>Therteen</t>
  </si>
  <si>
    <t>Fourteen</t>
  </si>
  <si>
    <t>Fifteen</t>
  </si>
  <si>
    <t>Sixteen</t>
  </si>
  <si>
    <t>Seventeen</t>
  </si>
  <si>
    <t>Eighteen</t>
  </si>
  <si>
    <t>Nineteen</t>
  </si>
  <si>
    <t>Twenty</t>
  </si>
  <si>
    <t>Twenty One</t>
  </si>
  <si>
    <t>Twenty Three</t>
  </si>
  <si>
    <t>Twenty Two</t>
  </si>
  <si>
    <t>Twenty Four</t>
  </si>
  <si>
    <t>Twenty Five</t>
  </si>
  <si>
    <t>Twenty Six</t>
  </si>
  <si>
    <t>Twenty Seven</t>
  </si>
  <si>
    <t>Twenty Eight</t>
  </si>
  <si>
    <t>Twenty Nine</t>
  </si>
  <si>
    <t>Thirty</t>
  </si>
  <si>
    <t>Thirty One</t>
  </si>
  <si>
    <t>Novmber</t>
  </si>
  <si>
    <t>December</t>
  </si>
  <si>
    <t>Two Thousand</t>
  </si>
  <si>
    <t>1-</t>
  </si>
  <si>
    <t>2-</t>
  </si>
  <si>
    <t>3-</t>
  </si>
  <si>
    <t>4-</t>
  </si>
  <si>
    <t>Paste the latest coloured photo of player</t>
  </si>
  <si>
    <t>5-</t>
  </si>
  <si>
    <t>(i)</t>
  </si>
  <si>
    <t>(ii)</t>
  </si>
  <si>
    <t>6-</t>
  </si>
  <si>
    <t>7-</t>
  </si>
  <si>
    <t>SBI</t>
  </si>
  <si>
    <t>SBIN0031000</t>
  </si>
  <si>
    <t>8-</t>
  </si>
  <si>
    <t>9-</t>
  </si>
  <si>
    <t>10-</t>
  </si>
  <si>
    <t>10-A</t>
  </si>
  <si>
    <t>11-</t>
  </si>
  <si>
    <t>12-</t>
  </si>
  <si>
    <t>Mole on right chik</t>
  </si>
  <si>
    <t>Cut mark on left palm</t>
  </si>
  <si>
    <r>
      <t xml:space="preserve">जिस क्रमांक का आवेदन प्रिंट करना है, उस क्रमांक को यहाँ अंकित करें </t>
    </r>
    <r>
      <rPr>
        <b/>
        <sz val="18"/>
        <color rgb="FFFFFFFF"/>
        <rFont val="Calibri"/>
      </rPr>
      <t>↓</t>
    </r>
  </si>
  <si>
    <t>Ø-la-</t>
  </si>
  <si>
    <t>f[kyk³h dk uke</t>
  </si>
  <si>
    <t>firk dk uke</t>
  </si>
  <si>
    <t>d{kk</t>
  </si>
  <si>
    <t>ços'kkad</t>
  </si>
  <si>
    <t>tUe fnukad</t>
  </si>
  <si>
    <t xml:space="preserve">vk;q </t>
  </si>
  <si>
    <t>rd</t>
  </si>
  <si>
    <t>fo|ky; dk uke</t>
  </si>
  <si>
    <t>o"kZ</t>
  </si>
  <si>
    <t>ekg</t>
  </si>
  <si>
    <t>fnu</t>
  </si>
  <si>
    <t>fo|ky; esa ços'k fnukad</t>
  </si>
  <si>
    <t>çnr çek.k i= Øekad</t>
  </si>
  <si>
    <t>f[kyk³h ds gLrk{kj</t>
  </si>
  <si>
    <t>gLrk{kj çf'k{kd</t>
  </si>
  <si>
    <t>gLrk{kj ny çHkkjh</t>
  </si>
  <si>
    <t>gLrk{kj nykf/kdkjh</t>
  </si>
  <si>
    <t>gLrk{kj ftyk f'k{kk vf/kdkjh</t>
  </si>
  <si>
    <t xml:space="preserve"> </t>
  </si>
  <si>
    <t>gLrk{kj ç/kkukpk;Z</t>
  </si>
  <si>
    <t>67 oha jkT; Lrjh; 14@17@19 o"kZ-----------------¼Nk=@Nk=k oxZ½ çfr;ksfxrk l= 2023&amp;24 ¼çi=&amp;^d^½</t>
  </si>
  <si>
    <t>fnukad%&amp;----------------------------- ls ---------------------------- rd</t>
  </si>
  <si>
    <t>dsUnz%&amp;-------------------------------------------------------------------------------------------------------------</t>
  </si>
  <si>
    <r>
      <rPr>
        <b/>
        <sz val="14"/>
        <color rgb="FF00B050"/>
        <rFont val="Cambria"/>
      </rPr>
      <t>1. सर्वप्रथम सूची तथा आवेदन फॉर्म में वांछित भाषा का चयन करें l</t>
    </r>
    <r>
      <rPr>
        <b/>
        <sz val="14"/>
        <color rgb="FF000000"/>
        <rFont val="Cambria"/>
      </rPr>
      <t xml:space="preserve">
</t>
    </r>
    <r>
      <rPr>
        <b/>
        <sz val="14"/>
        <color rgb="FF00B050"/>
        <rFont val="Cambria"/>
      </rPr>
      <t>2.</t>
    </r>
    <r>
      <rPr>
        <b/>
        <sz val="14"/>
        <color rgb="FF000000"/>
        <rFont val="Cambria"/>
      </rPr>
      <t xml:space="preserve"> </t>
    </r>
    <r>
      <rPr>
        <b/>
        <sz val="14"/>
        <color rgb="FFFF0000"/>
        <rFont val="Cambria"/>
      </rPr>
      <t>Master Sheet</t>
    </r>
    <r>
      <rPr>
        <b/>
        <sz val="14"/>
        <color rgb="FF000000"/>
        <rFont val="Cambria"/>
      </rPr>
      <t xml:space="preserve"> </t>
    </r>
    <r>
      <rPr>
        <b/>
        <sz val="14"/>
        <color rgb="FF00B050"/>
        <rFont val="Cambria"/>
      </rPr>
      <t>में</t>
    </r>
    <r>
      <rPr>
        <b/>
        <sz val="14"/>
        <color rgb="FF000000"/>
        <rFont val="Cambria"/>
      </rPr>
      <t xml:space="preserve"> </t>
    </r>
    <r>
      <rPr>
        <b/>
        <sz val="14"/>
        <color rgb="FFFFFF00"/>
        <rFont val="Cambria"/>
      </rPr>
      <t>पीले</t>
    </r>
    <r>
      <rPr>
        <b/>
        <sz val="14"/>
        <color rgb="FF000000"/>
        <rFont val="Cambria"/>
      </rPr>
      <t xml:space="preserve"> </t>
    </r>
    <r>
      <rPr>
        <b/>
        <sz val="14"/>
        <color rgb="FF00B050"/>
        <rFont val="Cambria"/>
      </rPr>
      <t>तथा</t>
    </r>
    <r>
      <rPr>
        <b/>
        <sz val="14"/>
        <color rgb="FF000000"/>
        <rFont val="Cambria"/>
      </rPr>
      <t xml:space="preserve"> </t>
    </r>
    <r>
      <rPr>
        <b/>
        <sz val="14"/>
        <color rgb="FFFFFFFF"/>
        <rFont val="Cambria"/>
      </rPr>
      <t>सफ़ेद</t>
    </r>
    <r>
      <rPr>
        <b/>
        <sz val="14"/>
        <color rgb="FF000000"/>
        <rFont val="Cambria"/>
      </rPr>
      <t xml:space="preserve"> </t>
    </r>
    <r>
      <rPr>
        <b/>
        <sz val="14"/>
        <color rgb="FF00B050"/>
        <rFont val="Cambria"/>
      </rPr>
      <t>सेल्स में आवश्यक पूर्तियां करें l</t>
    </r>
    <r>
      <rPr>
        <b/>
        <sz val="14"/>
        <color rgb="FF000000"/>
        <rFont val="Cambria"/>
      </rPr>
      <t xml:space="preserve">
</t>
    </r>
    <r>
      <rPr>
        <b/>
        <sz val="14"/>
        <color rgb="FF00B050"/>
        <rFont val="Cambria"/>
      </rPr>
      <t xml:space="preserve">3. </t>
    </r>
    <r>
      <rPr>
        <b/>
        <sz val="14"/>
        <color rgb="FFFF0000"/>
        <rFont val="Cambria"/>
      </rPr>
      <t xml:space="preserve">संकलित योग्यता प्रमाण-पत्र List </t>
    </r>
    <r>
      <rPr>
        <b/>
        <sz val="14"/>
        <color rgb="FF00B050"/>
        <rFont val="Cambria"/>
      </rPr>
      <t>से</t>
    </r>
    <r>
      <rPr>
        <b/>
        <sz val="14"/>
        <color rgb="FFFF0000"/>
        <rFont val="Cambria"/>
      </rPr>
      <t xml:space="preserve"> </t>
    </r>
    <r>
      <rPr>
        <b/>
        <sz val="14"/>
        <color rgb="FF00B050"/>
        <rFont val="Cambria"/>
      </rPr>
      <t xml:space="preserve">की सूची का प्रिंट प्राप्त करें l
4. </t>
    </r>
    <r>
      <rPr>
        <b/>
        <sz val="14"/>
        <color rgb="FFFF0000"/>
        <rFont val="Cambria"/>
      </rPr>
      <t>Application Form</t>
    </r>
    <r>
      <rPr>
        <b/>
        <sz val="14"/>
        <color rgb="FF00B050"/>
        <rFont val="Cambria"/>
      </rPr>
      <t xml:space="preserve"> में पीले बॉक्स में खिलाडी के आवेदन क्रमांक दर्ज कर उसका आवेदन पत्र प्रिंट करें l
5. </t>
    </r>
    <r>
      <rPr>
        <b/>
        <sz val="14"/>
        <color rgb="FFFF0000"/>
        <rFont val="Cambria"/>
      </rPr>
      <t>TA Bill</t>
    </r>
    <r>
      <rPr>
        <b/>
        <sz val="14"/>
        <color rgb="FF00B050"/>
        <rFont val="Cambria"/>
      </rPr>
      <t xml:space="preserve"> </t>
    </r>
    <r>
      <rPr>
        <b/>
        <sz val="12"/>
        <color rgb="FF00B050"/>
        <rFont val="Cambria"/>
      </rPr>
      <t xml:space="preserve">शीट के माध्यम से खिलाडियों के आवागमन के खर्चे की सूची प्राप्त करें  l
6. </t>
    </r>
    <r>
      <rPr>
        <b/>
        <sz val="12"/>
        <color rgb="FFFF0000"/>
        <rFont val="Cambria"/>
      </rPr>
      <t>दल प्रपत्र - क</t>
    </r>
    <r>
      <rPr>
        <b/>
        <sz val="12"/>
        <color rgb="FF00B050"/>
        <rFont val="Cambria"/>
      </rPr>
      <t xml:space="preserve"> शीट में कुछ जिलों में संभागी खिलाडियों के लिए वांछित सूची प्राप्त करें  l</t>
    </r>
    <r>
      <rPr>
        <b/>
        <sz val="14"/>
        <color rgb="FF00B050"/>
        <rFont val="Cambria"/>
      </rPr>
      <t xml:space="preserve">
7. </t>
    </r>
    <r>
      <rPr>
        <b/>
        <sz val="14"/>
        <color rgb="FFFF0000"/>
        <rFont val="Cambria"/>
      </rPr>
      <t>अंतिम दो शीट्स</t>
    </r>
    <r>
      <rPr>
        <b/>
        <sz val="14"/>
        <color rgb="FF00B050"/>
        <rFont val="Cambria"/>
      </rPr>
      <t xml:space="preserve"> में खेल आयोजन स्थल से अगले स्तर पर भेजे जाने चयनित खिलाडियों की सूची तैयार करें l
</t>
    </r>
    <r>
      <rPr>
        <b/>
        <sz val="14"/>
        <color rgb="FFFF0000"/>
        <rFont val="Cambria"/>
      </rPr>
      <t>Note :- हिंदी भाषा के लिए Google Hindi Input फॉण्ट को उपयोग में लेवें l</t>
    </r>
  </si>
  <si>
    <t>(In Words)
--------------------------------------------------------------------------------------</t>
  </si>
  <si>
    <t>राउमावि रायमलवाडा</t>
  </si>
  <si>
    <t>बापिणी</t>
  </si>
  <si>
    <t>फलोदी</t>
  </si>
  <si>
    <t>जोधपुर</t>
  </si>
  <si>
    <t>जगदीशराम</t>
  </si>
  <si>
    <t>सोहनराम</t>
  </si>
  <si>
    <t>उम्मेद</t>
  </si>
  <si>
    <t>GSSS RAIMALWADA, BAPINI (PHALODI)</t>
  </si>
  <si>
    <t>67 वीं जिला स्तरीय खो-खो प्रतियोगिता</t>
  </si>
  <si>
    <t>खो-खो</t>
  </si>
  <si>
    <t>ABC</t>
  </si>
  <si>
    <t>GHHH</t>
  </si>
  <si>
    <t>9-A</t>
  </si>
  <si>
    <t>RAIMALWADA</t>
  </si>
  <si>
    <t>English</t>
  </si>
  <si>
    <t>Updated On :- 08-09-2023-Evng</t>
  </si>
  <si>
    <t>Hindi</t>
  </si>
</sst>
</file>

<file path=xl/styles.xml><?xml version="1.0" encoding="utf-8"?>
<styleSheet xmlns="http://schemas.openxmlformats.org/spreadsheetml/2006/main">
  <numFmts count="13">
    <numFmt numFmtId="0" formatCode="General"/>
    <numFmt numFmtId="164" formatCode="dd\-mm\-yyyy"/>
    <numFmt numFmtId="167" formatCode="mmmm"/>
    <numFmt numFmtId="14" formatCode="m/d/yyyy"/>
    <numFmt numFmtId="165" formatCode="0000\ 0000\ 0000"/>
    <numFmt numFmtId="1" formatCode="0"/>
    <numFmt numFmtId="49" formatCode="@"/>
    <numFmt numFmtId="168" formatCode="&quot;+91&quot;\ &quot;-&quot;\ 00000\ 00000"/>
    <numFmt numFmtId="169" formatCode="[$-14009]dd/mm/yyyy;@"/>
    <numFmt numFmtId="170" formatCode="0000\ \ 0000\ \ 0000"/>
    <numFmt numFmtId="171" formatCode="0\ &quot;%&quot;"/>
    <numFmt numFmtId="2" formatCode="0.00"/>
    <numFmt numFmtId="166" formatCode="&quot;₹&quot;\ #,##0.00"/>
  </numFmts>
  <fonts count="67">
    <font>
      <name val="Calibri"/>
      <sz val="11"/>
    </font>
    <font>
      <name val="BookmanITC Lt BT"/>
      <b/>
      <sz val="28"/>
      <color rgb="FFFFFFFF"/>
    </font>
    <font>
      <name val="Calibri"/>
      <sz val="11"/>
      <color rgb="FF000000"/>
    </font>
    <font>
      <name val="Cambria"/>
      <b/>
      <sz val="18"/>
      <color rgb="FFFFFFFF"/>
    </font>
    <font>
      <name val="Cambria"/>
      <b/>
      <sz val="26"/>
      <color rgb="FF000000"/>
    </font>
    <font>
      <name val="Calibri"/>
      <sz val="11"/>
      <color rgb="FF7030A0"/>
    </font>
    <font>
      <name val="Cambria"/>
      <b/>
      <sz val="14"/>
      <color rgb="FF000000"/>
    </font>
    <font>
      <name val="Aachen BT"/>
      <b/>
      <sz val="26"/>
      <color rgb="FF000000"/>
    </font>
    <font>
      <name val="Cambria"/>
      <b/>
      <sz val="18"/>
      <color rgb="FFFFFFFF"/>
    </font>
    <font>
      <name val="Cambria"/>
      <b/>
      <sz val="14"/>
      <color rgb="FFFFFFFF"/>
    </font>
    <font>
      <name val="Calibri"/>
      <sz val="11"/>
      <color rgb="FF000000"/>
    </font>
    <font>
      <name val="Calibri"/>
      <b/>
      <sz val="12"/>
      <color rgb="FFFFFFFF"/>
    </font>
    <font>
      <name val="Calibri"/>
      <b/>
      <sz val="22"/>
      <color rgb="FFFFFFFF"/>
    </font>
    <font>
      <name val="Cambria"/>
      <b/>
      <sz val="14"/>
      <color rgb="FF002060"/>
    </font>
    <font>
      <name val="Cambria"/>
      <b/>
      <sz val="16"/>
      <color rgb="FFC00000"/>
    </font>
    <font>
      <name val="Cambria"/>
      <b/>
      <sz val="12"/>
      <color rgb="FFC00000"/>
    </font>
    <font>
      <name val="Cambria"/>
      <b/>
      <sz val="12"/>
      <color rgb="FF002060"/>
    </font>
    <font>
      <name val="Cambria"/>
      <b/>
      <sz val="14"/>
      <color rgb="FF000000"/>
    </font>
    <font>
      <name val="Cambria"/>
      <b/>
      <sz val="14"/>
      <color rgb="FFC00000"/>
    </font>
    <font>
      <name val="Cambria"/>
      <b/>
      <sz val="10"/>
      <color rgb="FF002060"/>
    </font>
    <font>
      <name val="Cambria"/>
      <b/>
      <sz val="24"/>
      <color rgb="FF000000"/>
    </font>
    <font>
      <name val="Cambria"/>
      <b/>
      <sz val="11"/>
      <color rgb="FF002060"/>
    </font>
    <font>
      <name val="Cambria"/>
      <b/>
      <sz val="10"/>
      <color rgb="FF000000"/>
    </font>
    <font>
      <name val="Cambria"/>
      <b/>
      <sz val="22"/>
      <color rgb="FF002060"/>
    </font>
    <font>
      <name val="Cambria"/>
      <b/>
      <sz val="18"/>
      <color rgb="FF000000"/>
    </font>
    <font>
      <name val="Cambria"/>
      <b/>
      <u/>
      <sz val="20"/>
      <color rgb="FF000000"/>
    </font>
    <font>
      <name val="Calibri"/>
      <b/>
      <sz val="22"/>
      <color rgb="FF000000"/>
    </font>
    <font>
      <name val="Cambria"/>
      <b/>
      <sz val="12"/>
      <color rgb="FF000000"/>
    </font>
    <font>
      <name val="Cambria"/>
      <b/>
      <sz val="11"/>
      <color rgb="FF000000"/>
    </font>
    <font>
      <name val="DevLys 010"/>
      <b/>
      <sz val="14"/>
      <color rgb="FF000000"/>
    </font>
    <font>
      <name val="DevLys 010"/>
      <sz val="11"/>
      <color rgb="FF000000"/>
    </font>
    <font>
      <name val="Cambria"/>
      <b/>
      <sz val="11"/>
      <color rgb="FFC00000"/>
    </font>
    <font>
      <name val="DevLys 010"/>
      <b/>
      <sz val="14"/>
      <color rgb="FFC00000"/>
    </font>
    <font>
      <name val="Calibri"/>
      <b/>
      <sz val="12"/>
      <color rgb="FFC00000"/>
    </font>
    <font>
      <name val="Cambria"/>
      <sz val="11"/>
      <color rgb="FF000000"/>
    </font>
    <font>
      <name val="Calibri"/>
      <b/>
      <sz val="18"/>
      <color rgb="FFFFFFFF"/>
    </font>
    <font>
      <name val="Calibri"/>
      <sz val="11"/>
      <color rgb="FFFFFFFF"/>
    </font>
    <font>
      <name val="Calibri"/>
      <b/>
      <sz val="11"/>
      <color rgb="FF000000"/>
    </font>
    <font>
      <name val="Calibri"/>
      <b/>
      <sz val="72"/>
      <color rgb="FF002060"/>
    </font>
    <font>
      <name val="Cambria"/>
      <sz val="11"/>
      <color rgb="FFBFBFBF"/>
    </font>
    <font>
      <name val="Cambria"/>
      <b/>
      <sz val="8"/>
      <color rgb="FF000000"/>
    </font>
    <font>
      <name val="Cambria"/>
      <sz val="12"/>
      <color rgb="FF000000"/>
    </font>
    <font>
      <name val="Calibri"/>
      <b/>
      <sz val="14"/>
      <color rgb="FF002060"/>
    </font>
    <font>
      <name val="Calibri"/>
      <sz val="11"/>
      <color rgb="FF002060"/>
    </font>
    <font>
      <name val="Times New Roman"/>
      <b/>
      <sz val="12"/>
      <color rgb="FF002060"/>
    </font>
    <font>
      <name val="Times New Roman"/>
      <b/>
      <sz val="11"/>
      <color rgb="FF002060"/>
    </font>
    <font>
      <name val="Copperplate Gothic Light"/>
      <b/>
      <i/>
      <sz val="11"/>
      <color rgb="FF002060"/>
    </font>
    <font>
      <name val="Cambria"/>
      <b/>
      <sz val="13"/>
      <color rgb="FF002060"/>
    </font>
    <font>
      <name val="DevLys 010"/>
      <b/>
      <sz val="14"/>
      <color rgb="FF002060"/>
    </font>
    <font>
      <name val="DevLys 010"/>
      <b/>
      <sz val="16"/>
      <color rgb="FF002060"/>
    </font>
    <font>
      <name val="DevLys 010"/>
      <sz val="26"/>
      <color rgb="FF000000"/>
    </font>
    <font>
      <name val="DevLys 010"/>
      <sz val="18"/>
      <color rgb="FF000000"/>
    </font>
    <font>
      <name val="Cambria"/>
      <b/>
      <sz val="36"/>
      <color rgb="FF000000"/>
    </font>
    <font>
      <name val="Cambria"/>
      <b/>
      <sz val="26"/>
      <color rgb="FF000000"/>
    </font>
    <font>
      <name val="Cambria"/>
      <b/>
      <sz val="28"/>
      <color rgb="FF000000"/>
    </font>
    <font>
      <name val="Cambria"/>
      <b/>
      <sz val="16"/>
      <color rgb="FF000000"/>
    </font>
    <font>
      <name val="Cambria"/>
      <sz val="18"/>
      <color rgb="FF000000"/>
    </font>
    <font>
      <name val="Cambria"/>
      <sz val="20"/>
      <color rgb="FF000000"/>
    </font>
    <font>
      <name val="DevLys 010"/>
      <b/>
      <sz val="32"/>
      <color rgb="FF000000"/>
    </font>
    <font>
      <name val="DevLys 010"/>
      <b/>
      <sz val="26"/>
      <color rgb="FF000000"/>
    </font>
    <font>
      <name val="DevLys 010"/>
      <b/>
      <sz val="28"/>
      <color rgb="FF000000"/>
    </font>
    <font>
      <name val="DevLys 010"/>
      <b/>
      <sz val="20"/>
      <color rgb="FF000000"/>
    </font>
    <font>
      <name val="DevLys 010"/>
      <b/>
      <sz val="22"/>
      <color rgb="FF000000"/>
    </font>
    <font>
      <name val="DevLys 010"/>
      <b/>
      <sz val="16"/>
      <color rgb="FF000000"/>
    </font>
    <font>
      <name val="DevLys 010"/>
      <sz val="16"/>
      <color rgb="FF000000"/>
    </font>
    <font>
      <name val="Cambria"/>
      <sz val="16"/>
      <color rgb="FF000000"/>
    </font>
    <font>
      <name val="DevLys 010"/>
      <sz val="22"/>
      <color rgb="FF000000"/>
    </font>
  </fonts>
  <fills count="12">
    <fill>
      <patternFill patternType="none"/>
    </fill>
    <fill>
      <patternFill patternType="gray125"/>
    </fill>
    <fill>
      <patternFill patternType="solid">
        <fgColor rgb="FF000000"/>
        <bgColor indexed="64"/>
      </patternFill>
    </fill>
    <fill>
      <patternFill patternType="solid">
        <fgColor rgb="FF0070C0"/>
        <bgColor indexed="64"/>
      </patternFill>
    </fill>
    <fill>
      <patternFill patternType="solid">
        <fgColor rgb="FFC00000"/>
        <bgColor indexed="64"/>
      </patternFill>
    </fill>
    <fill>
      <patternFill patternType="solid">
        <fgColor rgb="FFFFFFFF"/>
        <bgColor indexed="64"/>
      </patternFill>
    </fill>
    <fill>
      <patternFill patternType="solid">
        <fgColor rgb="FFF79544"/>
        <bgColor indexed="64"/>
      </patternFill>
    </fill>
    <fill>
      <patternFill patternType="solid">
        <fgColor rgb="FFFFFF00"/>
        <bgColor indexed="64"/>
      </patternFill>
    </fill>
    <fill>
      <patternFill patternType="solid">
        <fgColor rgb="FFFABF8F"/>
        <bgColor indexed="64"/>
      </patternFill>
    </fill>
    <fill>
      <patternFill patternType="solid">
        <fgColor rgb="FFD8D8D8"/>
        <bgColor indexed="64"/>
      </patternFill>
    </fill>
    <fill>
      <patternFill patternType="solid">
        <fgColor rgb="FFFDE9D9"/>
        <bgColor indexed="64"/>
      </patternFill>
    </fill>
    <fill>
      <patternFill patternType="solid">
        <fgColor rgb="FFF2F2F2"/>
        <bgColor indexed="64"/>
      </patternFill>
    </fill>
  </fills>
  <borders count="64">
    <border>
      <left/>
      <right/>
      <top/>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00000"/>
      </left>
      <right/>
      <top/>
      <bottom style="medium">
        <color rgb="FFC00000"/>
      </bottom>
      <diagonal/>
    </border>
    <border>
      <left/>
      <right style="medium">
        <color rgb="FFC00000"/>
      </right>
      <top/>
      <bottom style="medium">
        <color rgb="FFC00000"/>
      </bottom>
      <diagonal/>
    </border>
    <border>
      <left/>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top style="medium">
        <color rgb="FFC00000"/>
      </top>
      <bottom style="thin">
        <color rgb="FFC00000"/>
      </bottom>
      <diagonal/>
    </border>
    <border>
      <left/>
      <right/>
      <top style="medium">
        <color rgb="FFC00000"/>
      </top>
      <bottom style="thin">
        <color rgb="FFC00000"/>
      </bottom>
      <diagonal/>
    </border>
    <border>
      <left/>
      <right style="thin">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style="thin">
        <color rgb="FFC00000"/>
      </right>
      <top/>
      <bottom style="thin">
        <color rgb="FFC00000"/>
      </bottom>
      <diagonal/>
    </border>
    <border>
      <left style="medium">
        <color rgb="FFC00000"/>
      </left>
      <right style="thin">
        <color rgb="FFC00000"/>
      </right>
      <top style="thin">
        <color rgb="FFC00000"/>
      </top>
      <bottom/>
      <diagonal/>
    </border>
    <border>
      <left style="thin">
        <color rgb="FFC00000"/>
      </left>
      <right style="thin">
        <color rgb="FFC00000"/>
      </right>
      <top style="thin">
        <color rgb="FFC00000"/>
      </top>
      <bottom/>
      <diagonal/>
    </border>
    <border>
      <left style="thin">
        <color rgb="FFC00000"/>
      </left>
      <right/>
      <top style="thin">
        <color rgb="FFC00000"/>
      </top>
      <bottom/>
      <diagonal/>
    </border>
    <border>
      <left/>
      <right/>
      <top style="thin">
        <color rgb="FFC00000"/>
      </top>
      <bottom/>
      <diagonal/>
    </border>
    <border>
      <left/>
      <right style="thin">
        <color indexed="64"/>
      </right>
      <top style="thin">
        <color rgb="FFC00000"/>
      </top>
      <bottom/>
      <diagonal/>
    </border>
    <border>
      <left style="thin">
        <color rgb="FFC00000"/>
      </left>
      <right/>
      <top/>
      <bottom style="thin">
        <color rgb="FFC00000"/>
      </bottom>
      <diagonal/>
    </border>
    <border>
      <left/>
      <right/>
      <top/>
      <bottom style="thin">
        <color rgb="FFC00000"/>
      </bottom>
      <diagonal/>
    </border>
    <border>
      <left/>
      <right style="medium">
        <color rgb="FFC00000"/>
      </right>
      <top/>
      <bottom style="thin">
        <color rgb="FFC00000"/>
      </bottom>
      <diagonal/>
    </border>
    <border>
      <left style="medium">
        <color rgb="FFC00000"/>
      </left>
      <right/>
      <top style="thin">
        <color rgb="FFC00000"/>
      </top>
      <bottom style="medium">
        <color rgb="FFC00000"/>
      </bottom>
      <diagonal/>
    </border>
    <border>
      <left/>
      <right/>
      <top style="thin">
        <color rgb="FFC00000"/>
      </top>
      <bottom style="medium">
        <color rgb="FFC00000"/>
      </bottom>
      <diagonal/>
    </border>
    <border>
      <left/>
      <right style="medium">
        <color rgb="FFC00000"/>
      </right>
      <top style="thin">
        <color rgb="FFC00000"/>
      </top>
      <bottom style="medium">
        <color rgb="FFC00000"/>
      </bottom>
      <diagonal/>
    </border>
    <border>
      <left style="thin">
        <color rgb="FFC00000"/>
      </left>
      <right/>
      <top style="medium">
        <color rgb="FFC00000"/>
      </top>
      <bottom/>
      <diagonal/>
    </border>
    <border>
      <left/>
      <right style="thin">
        <color rgb="FFC00000"/>
      </right>
      <top style="medium">
        <color rgb="FFC00000"/>
      </top>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top/>
      <bottom style="medium">
        <color rgb="FFC00000"/>
      </bottom>
      <diagonal/>
    </border>
    <border>
      <left/>
      <right style="thin">
        <color rgb="FFC00000"/>
      </right>
      <top/>
      <bottom style="medium">
        <color rgb="FFC00000"/>
      </bottom>
      <diagonal/>
    </border>
    <border>
      <left style="thin">
        <color rgb="FFC00000"/>
      </left>
      <right style="medium">
        <color rgb="FFC00000"/>
      </right>
      <top style="thin">
        <color rgb="FFC00000"/>
      </top>
      <bottom style="medium">
        <color rgb="FFC00000"/>
      </bottom>
      <diagonal/>
    </border>
    <border>
      <left style="thin">
        <color rgb="FFC00000"/>
      </left>
      <right style="medium">
        <color rgb="FFC00000"/>
      </right>
      <top style="thin">
        <color rgb="FFC00000"/>
      </top>
      <bottom style="thin">
        <color rgb="FFC00000"/>
      </bottom>
      <diagonal/>
    </border>
    <border>
      <left style="thin">
        <color rgb="FFC00000"/>
      </left>
      <right/>
      <top style="thin">
        <color rgb="FFC00000"/>
      </top>
      <bottom style="medium">
        <color rgb="FFC00000"/>
      </bottom>
      <diagonal/>
    </border>
    <border>
      <left/>
      <right style="thin">
        <color rgb="FFC00000"/>
      </right>
      <top style="thin">
        <color rgb="FFC00000"/>
      </top>
      <bottom style="medium">
        <color rgb="FFC00000"/>
      </bottom>
      <diagonal/>
    </border>
    <border>
      <left/>
      <right/>
      <top style="medium">
        <color rgb="FFC00000"/>
      </top>
      <bottom style="medium">
        <color rgb="FFC00000"/>
      </bottom>
      <diagonal/>
    </border>
    <border>
      <left style="thin">
        <color rgb="FFC00000"/>
      </left>
      <right style="medium">
        <color rgb="FFC00000"/>
      </right>
      <top style="thin">
        <color rgb="FFC00000"/>
      </top>
      <bottom/>
      <diagonal/>
    </border>
    <border>
      <left style="thin">
        <color rgb="FFC00000"/>
      </left>
      <right style="thin">
        <color rgb="FFC00000"/>
      </right>
      <top style="medium">
        <color rgb="FFC00000"/>
      </top>
      <bottom/>
      <diagonal/>
    </border>
    <border>
      <left style="thin">
        <color rgb="FFC00000"/>
      </left>
      <right style="medium">
        <color rgb="FFC00000"/>
      </right>
      <top style="medium">
        <color rgb="FFC00000"/>
      </top>
      <bottom/>
      <diagonal/>
    </border>
    <border>
      <left style="thin">
        <color rgb="FFC00000"/>
      </left>
      <right/>
      <top/>
      <bottom/>
      <diagonal/>
    </border>
    <border>
      <left/>
      <right style="thin">
        <color rgb="FFC00000"/>
      </right>
      <top/>
      <bottom/>
      <diagonal/>
    </border>
    <border>
      <left style="medium">
        <color rgb="FFC00000"/>
      </left>
      <right style="medium">
        <color rgb="FFC00000"/>
      </right>
      <top style="medium">
        <color rgb="FFC00000"/>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
      <left style="medium">
        <color rgb="FFC00000"/>
      </left>
      <right style="thin">
        <color rgb="FFC00000"/>
      </right>
      <top style="medium">
        <color rgb="FFC00000"/>
      </top>
      <bottom/>
      <diagonal/>
    </border>
    <border>
      <left style="medium">
        <color rgb="FFC00000"/>
      </left>
      <right style="thin">
        <color rgb="FFC00000"/>
      </right>
      <top/>
      <bottom style="medium">
        <color rgb="FFC00000"/>
      </bottom>
      <diagonal/>
    </border>
    <border>
      <left style="medium">
        <color rgb="FFC00000"/>
      </left>
      <right style="thin">
        <color rgb="FFC00000"/>
      </right>
      <top style="medium">
        <color rgb="FFC00000"/>
      </top>
      <bottom style="medium">
        <color rgb="FFC00000"/>
      </bottom>
      <diagonal/>
    </border>
    <border>
      <left style="thin">
        <color rgb="FFC00000"/>
      </left>
      <right style="thin">
        <color rgb="FFC00000"/>
      </right>
      <top style="medium">
        <color rgb="FFC00000"/>
      </top>
      <bottom style="medium">
        <color rgb="FFC00000"/>
      </bottom>
      <diagonal/>
    </border>
    <border>
      <left style="thin">
        <color rgb="FFC00000"/>
      </left>
      <right style="medium">
        <color rgb="FFC00000"/>
      </right>
      <top style="medium">
        <color rgb="FFC00000"/>
      </top>
      <bottom style="medium">
        <color rgb="FFC00000"/>
      </bottom>
      <diagonal/>
    </border>
    <border>
      <left style="medium">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style="thin">
        <color rgb="FFC00000"/>
      </right>
      <top/>
      <bottom style="medium">
        <color rgb="FFC00000"/>
      </bottom>
      <diagonal/>
    </border>
  </borders>
  <cellStyleXfs count="1">
    <xf numFmtId="0" fontId="0" fillId="0" borderId="0">
      <alignment vertical="center"/>
    </xf>
  </cellStyleXfs>
  <cellXfs count="519">
    <xf numFmtId="0" fontId="0" fillId="0" borderId="0" xfId="0">
      <alignment vertical="center"/>
    </xf>
    <xf numFmtId="0" fontId="1" fillId="2" borderId="1" xfId="0" applyFont="1" applyFill="1" applyBorder="1" applyAlignment="1">
      <alignment horizontal="center" vertical="center"/>
      <protection locked="1" hidden="1"/>
    </xf>
    <xf numFmtId="0" fontId="1" fillId="2" borderId="2" xfId="0" applyFont="1" applyFill="1" applyBorder="1" applyAlignment="1">
      <alignment horizontal="center" vertical="center"/>
      <protection locked="1" hidden="1"/>
    </xf>
    <xf numFmtId="0" fontId="1" fillId="2" borderId="3" xfId="0" applyFont="1" applyFill="1" applyBorder="1" applyAlignment="1">
      <alignment horizontal="center" vertical="center"/>
      <protection locked="1" hidden="1"/>
    </xf>
    <xf numFmtId="0" fontId="1" fillId="3" borderId="4" xfId="0" applyFont="1" applyFill="1" applyBorder="1" applyAlignment="1">
      <alignment horizontal="center" vertical="center"/>
      <protection locked="1" hidden="1"/>
    </xf>
    <xf numFmtId="0" fontId="1" fillId="3" borderId="0" xfId="0" applyFont="1" applyFill="1" applyBorder="1" applyAlignment="1">
      <alignment horizontal="center" vertical="center"/>
      <protection locked="1" hidden="1"/>
    </xf>
    <xf numFmtId="0" fontId="1" fillId="3" borderId="5" xfId="0" applyFont="1" applyFill="1" applyBorder="1" applyAlignment="1">
      <alignment horizontal="center" vertical="center"/>
      <protection locked="1" hidden="1"/>
    </xf>
    <xf numFmtId="0" fontId="2" fillId="3" borderId="4" xfId="0" applyFont="1" applyFill="1" applyBorder="1" applyAlignment="1">
      <alignment horizontal="center" vertical="bottom"/>
      <protection locked="1" hidden="1"/>
    </xf>
    <xf numFmtId="0" fontId="3" fillId="4" borderId="6" xfId="0" applyFont="1" applyFill="1" applyBorder="1" applyAlignment="1">
      <alignment horizontal="center" vertical="center"/>
      <protection locked="1" hidden="1"/>
    </xf>
    <xf numFmtId="0" fontId="3" fillId="4" borderId="7" xfId="0" applyFont="1" applyFill="1" applyBorder="1" applyAlignment="1">
      <alignment horizontal="center" vertical="center"/>
      <protection locked="1" hidden="1"/>
    </xf>
    <xf numFmtId="0" fontId="3" fillId="4" borderId="8" xfId="0" applyFont="1" applyFill="1" applyBorder="1" applyAlignment="1">
      <alignment horizontal="center" vertical="center"/>
      <protection locked="1" hidden="1"/>
    </xf>
    <xf numFmtId="0" fontId="2" fillId="3" borderId="0" xfId="0" applyFont="1" applyFill="1" applyBorder="1" applyAlignment="1">
      <alignment horizontal="center" vertical="bottom"/>
      <protection locked="1" hidden="1"/>
    </xf>
    <xf numFmtId="0" fontId="4" fillId="0" borderId="1" xfId="0" applyFont="1" applyBorder="1" applyAlignment="1">
      <alignment horizontal="center" vertical="center" wrapText="1"/>
      <protection locked="1" hidden="1"/>
    </xf>
    <xf numFmtId="0" fontId="2" fillId="0" borderId="3" xfId="0" applyFont="1" applyBorder="1" applyAlignment="1">
      <alignment horizontal="center" vertical="bottom"/>
      <protection locked="1" hidden="1"/>
    </xf>
    <xf numFmtId="0" fontId="5" fillId="3" borderId="5" xfId="0" applyFont="1" applyFill="1" applyBorder="1" applyAlignment="1">
      <alignment horizontal="center" vertical="bottom"/>
      <protection locked="1" hidden="1"/>
    </xf>
    <xf numFmtId="0" fontId="6" fillId="2" borderId="4" xfId="0" applyFont="1" applyFill="1" applyBorder="1" applyAlignment="1">
      <alignment horizontal="left" vertical="center" wrapText="1"/>
      <protection locked="1" hidden="1"/>
    </xf>
    <xf numFmtId="0" fontId="6" fillId="2" borderId="0" xfId="0" applyFont="1" applyFill="1" applyBorder="1" applyAlignment="1">
      <alignment horizontal="left" vertical="center"/>
      <protection locked="1" hidden="1"/>
    </xf>
    <xf numFmtId="0" fontId="6" fillId="2" borderId="5" xfId="0" applyFont="1" applyFill="1" applyBorder="1" applyAlignment="1">
      <alignment horizontal="left" vertical="center"/>
      <protection locked="1" hidden="1"/>
    </xf>
    <xf numFmtId="0" fontId="7" fillId="0" borderId="4" xfId="0" applyFont="1" applyBorder="1" applyAlignment="1">
      <alignment horizontal="center" vertical="center" wrapText="1"/>
      <protection locked="1" hidden="1"/>
    </xf>
    <xf numFmtId="0" fontId="2" fillId="0" borderId="5" xfId="0" applyFont="1" applyBorder="1" applyAlignment="1">
      <alignment horizontal="center" vertical="bottom"/>
      <protection locked="1" hidden="1"/>
    </xf>
    <xf numFmtId="0" fontId="6" fillId="2" borderId="4" xfId="0" applyFont="1" applyFill="1" applyBorder="1" applyAlignment="1">
      <alignment horizontal="left" vertical="center"/>
      <protection locked="1" hidden="1"/>
    </xf>
    <xf numFmtId="0" fontId="6" fillId="0" borderId="4" xfId="0" applyFont="1" applyBorder="1" applyAlignment="1">
      <alignment horizontal="center" vertical="center" wrapText="1"/>
      <protection locked="1" hidden="1"/>
    </xf>
    <xf numFmtId="0" fontId="6" fillId="0" borderId="9" xfId="0" applyFont="1" applyBorder="1" applyAlignment="1">
      <alignment horizontal="center" vertical="center" wrapText="1"/>
      <protection locked="1" hidden="1"/>
    </xf>
    <xf numFmtId="0" fontId="2" fillId="0" borderId="10" xfId="0" applyFont="1" applyBorder="1" applyAlignment="1">
      <alignment horizontal="center" vertical="bottom"/>
      <protection locked="1" hidden="1"/>
    </xf>
    <xf numFmtId="0" fontId="6" fillId="2" borderId="9" xfId="0" applyFont="1" applyFill="1" applyBorder="1" applyAlignment="1">
      <alignment horizontal="left" vertical="center"/>
      <protection locked="1" hidden="1"/>
    </xf>
    <xf numFmtId="0" fontId="6" fillId="2" borderId="11" xfId="0" applyFont="1" applyFill="1" applyBorder="1" applyAlignment="1">
      <alignment horizontal="left" vertical="center"/>
      <protection locked="1" hidden="1"/>
    </xf>
    <xf numFmtId="0" fontId="6" fillId="2" borderId="10" xfId="0" applyFont="1" applyFill="1" applyBorder="1" applyAlignment="1">
      <alignment horizontal="left" vertical="center"/>
      <protection locked="1" hidden="1"/>
    </xf>
    <xf numFmtId="0" fontId="8" fillId="2" borderId="12" xfId="0" applyFont="1" applyFill="1" applyBorder="1" applyAlignment="1">
      <alignment horizontal="center" vertical="center" wrapText="1"/>
      <protection locked="1" hidden="1"/>
    </xf>
    <xf numFmtId="0" fontId="9" fillId="2" borderId="13" xfId="0" applyFont="1" applyFill="1" applyBorder="1" applyAlignment="1">
      <alignment vertical="top" wrapText="1"/>
      <protection locked="1" hidden="1"/>
    </xf>
    <xf numFmtId="0" fontId="2" fillId="3" borderId="9" xfId="0" applyFont="1" applyFill="1" applyBorder="1" applyAlignment="1">
      <alignment horizontal="center" vertical="bottom"/>
      <protection locked="1" hidden="1"/>
    </xf>
    <xf numFmtId="0" fontId="2" fillId="3" borderId="11" xfId="0" applyFont="1" applyFill="1" applyBorder="1" applyAlignment="1">
      <alignment horizontal="center" vertical="bottom"/>
      <protection locked="1" hidden="1"/>
    </xf>
    <xf numFmtId="0" fontId="5" fillId="3" borderId="10" xfId="0" applyFont="1" applyFill="1" applyBorder="1" applyAlignment="1">
      <alignment horizontal="center" vertical="bottom"/>
      <protection locked="1" hidden="1"/>
    </xf>
    <xf numFmtId="0" fontId="10" fillId="5" borderId="0" xfId="0" applyFill="1" applyAlignment="1">
      <alignment vertical="bottom"/>
      <protection locked="1" hidden="1"/>
    </xf>
    <xf numFmtId="0" fontId="10" fillId="0" borderId="0" xfId="0" applyAlignment="1">
      <alignment vertical="bottom"/>
      <protection locked="1" hidden="1"/>
    </xf>
    <xf numFmtId="0" fontId="11" fillId="2" borderId="11" xfId="0" applyFont="1" applyFill="1" applyBorder="1" applyAlignment="1">
      <alignment horizontal="center" vertical="center"/>
      <protection locked="1" hidden="1"/>
    </xf>
    <xf numFmtId="0" fontId="12" fillId="2" borderId="11" xfId="0" applyFont="1" applyFill="1" applyBorder="1" applyAlignment="1">
      <alignment horizontal="center" vertical="center"/>
      <protection locked="0" hidden="0"/>
    </xf>
    <xf numFmtId="0" fontId="12" fillId="2" borderId="11" xfId="0" applyFont="1" applyFill="1" applyBorder="1">
      <alignment vertical="center"/>
      <protection locked="1" hidden="1"/>
    </xf>
    <xf numFmtId="0" fontId="10" fillId="2" borderId="11" xfId="0" applyFill="1" applyBorder="1" applyAlignment="1">
      <alignment horizontal="center" vertical="bottom"/>
      <protection locked="1" hidden="1"/>
    </xf>
    <xf numFmtId="0" fontId="10" fillId="0" borderId="0" xfId="0" applyAlignment="1">
      <alignment vertical="bottom" wrapText="1"/>
      <protection locked="1" hidden="1"/>
    </xf>
    <xf numFmtId="0" fontId="13" fillId="6" borderId="14" xfId="0" applyFont="1" applyFill="1" applyBorder="1" applyAlignment="1">
      <alignment horizontal="center" vertical="center" wrapText="1"/>
      <protection locked="1" hidden="1"/>
    </xf>
    <xf numFmtId="0" fontId="13" fillId="6" borderId="15" xfId="0" applyFont="1" applyFill="1" applyBorder="1" applyAlignment="1">
      <alignment horizontal="center" vertical="center" wrapText="1"/>
      <protection locked="1" hidden="1"/>
    </xf>
    <xf numFmtId="0" fontId="14" fillId="7" borderId="16" xfId="0" applyFont="1" applyFill="1" applyBorder="1" applyAlignment="1">
      <alignment horizontal="left" vertical="center" wrapText="1"/>
      <protection locked="0" hidden="0"/>
    </xf>
    <xf numFmtId="0" fontId="14" fillId="7" borderId="17" xfId="0" applyFont="1" applyFill="1" applyBorder="1" applyAlignment="1">
      <alignment horizontal="left" vertical="center" wrapText="1"/>
      <protection locked="0" hidden="0"/>
    </xf>
    <xf numFmtId="0" fontId="14" fillId="7" borderId="18" xfId="0" applyFont="1" applyFill="1" applyBorder="1" applyAlignment="1">
      <alignment horizontal="left" vertical="center" wrapText="1"/>
      <protection locked="0" hidden="0"/>
    </xf>
    <xf numFmtId="0" fontId="13" fillId="6" borderId="15" xfId="0" applyFont="1" applyFill="1" applyBorder="1" applyAlignment="1">
      <alignment horizontal="center" vertical="center" wrapText="1"/>
      <protection locked="1" hidden="1"/>
    </xf>
    <xf numFmtId="0" fontId="15" fillId="7" borderId="15" xfId="0" applyFont="1" applyFill="1" applyBorder="1" applyAlignment="1">
      <alignment horizontal="center" vertical="center" wrapText="1"/>
      <protection locked="0" hidden="0"/>
    </xf>
    <xf numFmtId="0" fontId="16" fillId="6" borderId="15" xfId="0" applyFont="1" applyFill="1" applyBorder="1" applyAlignment="1">
      <alignment horizontal="center" vertical="center" wrapText="1"/>
      <protection locked="1" hidden="1"/>
    </xf>
    <xf numFmtId="164" fontId="17" fillId="2" borderId="2" xfId="0" applyNumberFormat="1" applyFont="1" applyFill="1" applyBorder="1" applyAlignment="1">
      <alignment vertical="center" wrapText="1"/>
      <protection locked="1" hidden="1"/>
    </xf>
    <xf numFmtId="164" fontId="17" fillId="2" borderId="3" xfId="0" applyNumberFormat="1" applyFont="1" applyFill="1" applyBorder="1" applyAlignment="1">
      <alignment vertical="center" wrapText="1"/>
      <protection locked="1" hidden="1"/>
    </xf>
    <xf numFmtId="0" fontId="16" fillId="6" borderId="19" xfId="0" applyFont="1" applyFill="1" applyBorder="1" applyAlignment="1">
      <alignment horizontal="center" vertical="center" wrapText="1"/>
      <protection locked="1" hidden="1"/>
    </xf>
    <xf numFmtId="0" fontId="16" fillId="6" borderId="20" xfId="0" applyFont="1" applyFill="1" applyBorder="1" applyAlignment="1">
      <alignment horizontal="center" vertical="center" wrapText="1"/>
      <protection locked="1" hidden="1"/>
    </xf>
    <xf numFmtId="0" fontId="15" fillId="7" borderId="20" xfId="0" applyFont="1" applyFill="1" applyBorder="1" applyAlignment="1">
      <alignment horizontal="center" vertical="center" wrapText="1"/>
      <protection locked="0" hidden="0"/>
    </xf>
    <xf numFmtId="0" fontId="13" fillId="6" borderId="20" xfId="0" applyFont="1" applyFill="1" applyBorder="1" applyAlignment="1">
      <alignment horizontal="center" vertical="center" wrapText="1"/>
      <protection locked="1" hidden="1"/>
    </xf>
    <xf numFmtId="0" fontId="18" fillId="7" borderId="21" xfId="0" applyFont="1" applyFill="1" applyBorder="1" applyAlignment="1">
      <alignment horizontal="left" vertical="center" wrapText="1" indent="1"/>
      <protection locked="0" hidden="0"/>
    </xf>
    <xf numFmtId="0" fontId="18" fillId="7" borderId="22" xfId="0" applyFont="1" applyFill="1" applyBorder="1" applyAlignment="1">
      <alignment horizontal="left" vertical="center" wrapText="1" indent="1"/>
      <protection locked="0" hidden="0"/>
    </xf>
    <xf numFmtId="0" fontId="18" fillId="7" borderId="23" xfId="0" applyFont="1" applyFill="1" applyBorder="1" applyAlignment="1">
      <alignment horizontal="left" vertical="center" wrapText="1" indent="1"/>
      <protection locked="0" hidden="0"/>
    </xf>
    <xf numFmtId="0" fontId="16" fillId="6" borderId="20" xfId="0" applyFont="1" applyFill="1" applyBorder="1" applyAlignment="1">
      <alignment horizontal="center" vertical="center" wrapText="1"/>
      <protection locked="1" hidden="1"/>
    </xf>
    <xf numFmtId="0" fontId="15" fillId="7" borderId="20" xfId="0" applyFont="1" applyFill="1" applyBorder="1" applyAlignment="1">
      <alignment horizontal="center" vertical="center" wrapText="1"/>
      <protection locked="0" hidden="0"/>
    </xf>
    <xf numFmtId="164" fontId="17" fillId="2" borderId="0" xfId="0" applyNumberFormat="1" applyFont="1" applyFill="1" applyBorder="1" applyAlignment="1">
      <alignment vertical="center" wrapText="1"/>
      <protection locked="1" hidden="1"/>
    </xf>
    <xf numFmtId="164" fontId="17" fillId="2" borderId="5" xfId="0" applyNumberFormat="1" applyFont="1" applyFill="1" applyBorder="1" applyAlignment="1">
      <alignment vertical="center" wrapText="1"/>
      <protection locked="1" hidden="1"/>
    </xf>
    <xf numFmtId="0" fontId="13" fillId="6" borderId="19" xfId="0" applyFont="1" applyFill="1" applyBorder="1" applyAlignment="1">
      <alignment horizontal="center" vertical="center" wrapText="1"/>
      <protection locked="1" hidden="1"/>
    </xf>
    <xf numFmtId="0" fontId="13" fillId="6" borderId="20" xfId="0" applyFont="1" applyFill="1" applyBorder="1" applyAlignment="1">
      <alignment horizontal="center" vertical="center" wrapText="1"/>
      <protection locked="1" hidden="1"/>
    </xf>
    <xf numFmtId="0" fontId="18" fillId="7" borderId="20" xfId="0" applyFont="1" applyFill="1" applyBorder="1" applyAlignment="1">
      <alignment horizontal="center" vertical="center" wrapText="1"/>
      <protection locked="0" hidden="0"/>
    </xf>
    <xf numFmtId="0" fontId="15" fillId="7" borderId="21" xfId="0" applyFont="1" applyFill="1" applyBorder="1" applyAlignment="1">
      <alignment horizontal="left" vertical="center" wrapText="1" indent="1"/>
      <protection locked="0" hidden="0"/>
    </xf>
    <xf numFmtId="0" fontId="15" fillId="7" borderId="22" xfId="0" applyFont="1" applyFill="1" applyBorder="1" applyAlignment="1">
      <alignment horizontal="left" vertical="center" wrapText="1" indent="1"/>
      <protection locked="0" hidden="0"/>
    </xf>
    <xf numFmtId="0" fontId="15" fillId="7" borderId="23" xfId="0" applyFont="1" applyFill="1" applyBorder="1" applyAlignment="1">
      <alignment horizontal="left" vertical="center" wrapText="1" indent="1"/>
      <protection locked="0" hidden="0"/>
    </xf>
    <xf numFmtId="0" fontId="16" fillId="6" borderId="24" xfId="0" applyFont="1" applyFill="1" applyBorder="1" applyAlignment="1">
      <alignment horizontal="center" vertical="center" wrapText="1"/>
      <protection locked="1" hidden="1"/>
    </xf>
    <xf numFmtId="0" fontId="15" fillId="7" borderId="24" xfId="0" applyFont="1" applyFill="1" applyBorder="1" applyAlignment="1">
      <alignment horizontal="center" vertical="center" wrapText="1"/>
      <protection locked="0" hidden="0"/>
    </xf>
    <xf numFmtId="167" fontId="10" fillId="0" borderId="0" xfId="0" applyNumberFormat="1" applyAlignment="1">
      <alignment vertical="bottom" wrapText="1"/>
      <protection locked="1" hidden="1"/>
    </xf>
    <xf numFmtId="0" fontId="19" fillId="6" borderId="25" xfId="0" applyFont="1" applyFill="1" applyBorder="1" applyAlignment="1">
      <alignment horizontal="center" vertical="center" wrapText="1"/>
      <protection locked="1" hidden="1"/>
    </xf>
    <xf numFmtId="0" fontId="19" fillId="6" borderId="26" xfId="0" applyFont="1" applyFill="1" applyBorder="1" applyAlignment="1">
      <alignment horizontal="center" vertical="center" wrapText="1"/>
      <protection locked="1" hidden="1"/>
    </xf>
    <xf numFmtId="14" fontId="15" fillId="7" borderId="26" xfId="0" applyNumberFormat="1" applyFont="1" applyFill="1" applyBorder="1" applyAlignment="1">
      <alignment horizontal="center" vertical="center" wrapText="1"/>
      <protection locked="0" hidden="0"/>
    </xf>
    <xf numFmtId="0" fontId="13" fillId="6" borderId="26" xfId="0" applyFont="1" applyFill="1" applyBorder="1" applyAlignment="1">
      <alignment horizontal="center" vertical="center" wrapText="1"/>
      <protection locked="1" hidden="1"/>
    </xf>
    <xf numFmtId="0" fontId="13" fillId="6" borderId="26" xfId="0" applyFont="1" applyFill="1" applyBorder="1" applyAlignment="1">
      <alignment horizontal="center" vertical="center" wrapText="1"/>
      <protection locked="1" hidden="1"/>
    </xf>
    <xf numFmtId="0" fontId="16" fillId="6" borderId="27" xfId="0" applyFont="1" applyFill="1" applyBorder="1" applyAlignment="1">
      <alignment horizontal="center" vertical="center" wrapText="1"/>
      <protection locked="1" hidden="1"/>
    </xf>
    <xf numFmtId="0" fontId="16" fillId="6" borderId="28" xfId="0" applyFont="1" applyFill="1" applyBorder="1" applyAlignment="1">
      <alignment horizontal="center" vertical="center" wrapText="1"/>
      <protection locked="1" hidden="1"/>
    </xf>
    <xf numFmtId="0" fontId="16" fillId="6" borderId="29" xfId="0" applyFont="1" applyFill="1" applyBorder="1" applyAlignment="1">
      <alignment horizontal="center" vertical="center" wrapText="1"/>
      <protection locked="1" hidden="1"/>
    </xf>
    <xf numFmtId="164" fontId="17" fillId="2" borderId="30" xfId="0" applyNumberFormat="1" applyFont="1" applyFill="1" applyBorder="1" applyAlignment="1">
      <alignment vertical="center" wrapText="1"/>
      <protection locked="1" hidden="1"/>
    </xf>
    <xf numFmtId="164" fontId="17" fillId="2" borderId="31" xfId="0" applyNumberFormat="1" applyFont="1" applyFill="1" applyBorder="1" applyAlignment="1">
      <alignment vertical="center" wrapText="1"/>
      <protection locked="1" hidden="1"/>
    </xf>
    <xf numFmtId="164" fontId="17" fillId="2" borderId="32" xfId="0" applyNumberFormat="1" applyFont="1" applyFill="1" applyBorder="1" applyAlignment="1">
      <alignment vertical="center" wrapText="1"/>
      <protection locked="1" hidden="1"/>
    </xf>
    <xf numFmtId="0" fontId="20" fillId="5" borderId="33" xfId="0" applyFont="1" applyFill="1" applyBorder="1" applyAlignment="1">
      <alignment horizontal="left" vertical="center" indent="11"/>
      <protection locked="1" hidden="1"/>
    </xf>
    <xf numFmtId="0" fontId="20" fillId="5" borderId="34" xfId="0" applyFont="1" applyFill="1" applyBorder="1" applyAlignment="1">
      <alignment horizontal="left" vertical="center" indent="11"/>
      <protection locked="1" hidden="1"/>
    </xf>
    <xf numFmtId="0" fontId="20" fillId="5" borderId="35" xfId="0" applyFont="1" applyFill="1" applyBorder="1" applyAlignment="1">
      <alignment horizontal="left" vertical="center" indent="11"/>
      <protection locked="1" hidden="1"/>
    </xf>
    <xf numFmtId="0" fontId="21" fillId="8" borderId="14" xfId="0" applyFont="1" applyFill="1" applyBorder="1" applyAlignment="1">
      <alignment horizontal="center" vertical="center" wrapText="1"/>
      <protection locked="1" hidden="1"/>
    </xf>
    <xf numFmtId="0" fontId="21" fillId="8" borderId="15" xfId="0" applyFont="1" applyFill="1" applyBorder="1" applyAlignment="1">
      <alignment horizontal="center" vertical="center" wrapText="1"/>
      <protection locked="1" hidden="1"/>
    </xf>
    <xf numFmtId="0" fontId="21" fillId="8" borderId="36" xfId="0" applyFont="1" applyFill="1" applyBorder="1" applyAlignment="1">
      <alignment horizontal="center" vertical="center" wrapText="1"/>
      <protection locked="1" hidden="1"/>
    </xf>
    <xf numFmtId="0" fontId="21" fillId="8" borderId="37" xfId="0" applyFont="1" applyFill="1" applyBorder="1" applyAlignment="1">
      <alignment horizontal="center" vertical="center" wrapText="1"/>
      <protection locked="1" hidden="1"/>
    </xf>
    <xf numFmtId="0" fontId="21" fillId="8" borderId="38" xfId="0" applyFont="1" applyFill="1" applyBorder="1" applyAlignment="1">
      <alignment horizontal="center" vertical="center" wrapText="1"/>
      <protection locked="1" hidden="1"/>
    </xf>
    <xf numFmtId="0" fontId="21" fillId="8" borderId="39" xfId="0" applyFont="1" applyFill="1" applyBorder="1" applyAlignment="1">
      <alignment horizontal="center" vertical="center" wrapText="1"/>
      <protection locked="1" hidden="1"/>
    </xf>
    <xf numFmtId="0" fontId="21" fillId="8" borderId="40" xfId="0" applyFont="1" applyFill="1" applyBorder="1" applyAlignment="1">
      <alignment horizontal="center" vertical="center" wrapText="1"/>
      <protection locked="1" hidden="1"/>
    </xf>
    <xf numFmtId="0" fontId="21" fillId="8" borderId="41" xfId="0" applyFont="1" applyFill="1" applyBorder="1" applyAlignment="1">
      <alignment horizontal="center" vertical="center" wrapText="1"/>
      <protection locked="1" hidden="1"/>
    </xf>
    <xf numFmtId="0" fontId="21" fillId="8" borderId="42" xfId="0" applyFont="1" applyFill="1" applyBorder="1" applyAlignment="1">
      <alignment horizontal="center" vertical="center" wrapText="1"/>
      <protection locked="1" hidden="1"/>
    </xf>
    <xf numFmtId="0" fontId="21" fillId="8" borderId="40" xfId="0" applyFont="1" applyFill="1" applyBorder="1" applyAlignment="1">
      <alignment horizontal="center" vertical="center" wrapText="1"/>
      <protection locked="1" hidden="1"/>
    </xf>
    <xf numFmtId="0" fontId="21" fillId="8" borderId="43" xfId="0" applyFont="1" applyFill="1" applyBorder="1" applyAlignment="1">
      <alignment horizontal="center" vertical="center" wrapText="1"/>
      <protection locked="1" hidden="1"/>
    </xf>
    <xf numFmtId="0" fontId="19" fillId="5" borderId="14" xfId="0" applyFont="1" applyFill="1" applyBorder="1" applyAlignment="1">
      <alignment horizontal="center" vertical="center"/>
      <protection locked="0" hidden="0"/>
    </xf>
    <xf numFmtId="0" fontId="19" fillId="5" borderId="15" xfId="0" applyFont="1" applyFill="1" applyBorder="1" applyAlignment="1">
      <alignment horizontal="center" vertical="center"/>
      <protection locked="0" hidden="0"/>
    </xf>
    <xf numFmtId="0" fontId="19" fillId="5" borderId="15" xfId="0" applyFont="1" applyFill="1" applyBorder="1" applyAlignment="1">
      <alignment horizontal="center" vertical="center"/>
      <protection locked="0" hidden="0"/>
    </xf>
    <xf numFmtId="165" fontId="22" fillId="5" borderId="15" xfId="0" applyNumberFormat="1" applyFont="1" applyFill="1" applyBorder="1" applyAlignment="1">
      <alignment horizontal="center" vertical="center"/>
      <protection locked="0" hidden="0"/>
    </xf>
    <xf numFmtId="1" fontId="22" fillId="5" borderId="15" xfId="0" applyNumberFormat="1" applyFont="1" applyFill="1" applyBorder="1" applyAlignment="1">
      <alignment horizontal="center" vertical="center"/>
      <protection locked="0" hidden="0"/>
    </xf>
    <xf numFmtId="1" fontId="15" fillId="5" borderId="15" xfId="0" applyNumberFormat="1" applyFont="1" applyFill="1" applyBorder="1" applyAlignment="1">
      <alignment horizontal="center" vertical="center" wrapText="1"/>
      <protection locked="0" hidden="0"/>
    </xf>
    <xf numFmtId="14" fontId="22" fillId="5" borderId="15" xfId="0" applyNumberFormat="1" applyFont="1" applyFill="1" applyBorder="1" applyAlignment="1">
      <alignment horizontal="center" vertical="center"/>
      <protection locked="0" hidden="0"/>
    </xf>
    <xf numFmtId="14" fontId="15" fillId="5" borderId="16" xfId="0" applyNumberFormat="1" applyFont="1" applyFill="1" applyBorder="1" applyAlignment="1">
      <alignment horizontal="center" vertical="center" wrapText="1"/>
      <protection locked="0" hidden="0"/>
    </xf>
    <xf numFmtId="14" fontId="15" fillId="5" borderId="18" xfId="0" applyNumberFormat="1" applyFont="1" applyFill="1" applyBorder="1" applyAlignment="1">
      <alignment horizontal="center" vertical="center" wrapText="1"/>
      <protection locked="0" hidden="0"/>
    </xf>
    <xf numFmtId="1" fontId="22" fillId="5" borderId="15" xfId="0" applyNumberFormat="1" applyFont="1" applyFill="1" applyBorder="1" applyAlignment="1">
      <alignment horizontal="center" vertical="center"/>
      <protection locked="1" hidden="1"/>
    </xf>
    <xf numFmtId="49" fontId="22" fillId="5" borderId="15" xfId="0" applyNumberFormat="1" applyFont="1" applyFill="1" applyBorder="1" applyAlignment="1">
      <alignment horizontal="center" vertical="center"/>
      <protection locked="0" hidden="0"/>
    </xf>
    <xf numFmtId="0" fontId="22" fillId="5" borderId="15" xfId="0" applyFont="1" applyFill="1" applyBorder="1" applyAlignment="1">
      <alignment horizontal="center" vertical="center"/>
      <protection locked="0" hidden="0"/>
    </xf>
    <xf numFmtId="164" fontId="22" fillId="5" borderId="15" xfId="0" applyNumberFormat="1" applyFont="1" applyFill="1" applyBorder="1" applyAlignment="1">
      <alignment horizontal="center" vertical="center"/>
      <protection locked="0" hidden="0"/>
    </xf>
    <xf numFmtId="0" fontId="22" fillId="5" borderId="15" xfId="0" applyFont="1" applyFill="1" applyBorder="1" applyAlignment="1">
      <alignment horizontal="center" vertical="center" wrapText="1"/>
      <protection locked="0" hidden="0"/>
    </xf>
    <xf numFmtId="0" fontId="22" fillId="5" borderId="38" xfId="0" applyFont="1" applyFill="1" applyBorder="1" applyAlignment="1">
      <alignment horizontal="center" vertical="center"/>
      <protection locked="0" hidden="0"/>
    </xf>
    <xf numFmtId="1" fontId="10" fillId="0" borderId="0" xfId="0" applyNumberFormat="1" applyAlignment="1">
      <alignment vertical="bottom"/>
      <protection locked="1" hidden="1"/>
    </xf>
    <xf numFmtId="0" fontId="19" fillId="5" borderId="19" xfId="0" applyFont="1" applyFill="1" applyBorder="1" applyAlignment="1">
      <alignment horizontal="center" vertical="center"/>
      <protection locked="0" hidden="0"/>
    </xf>
    <xf numFmtId="0" fontId="19" fillId="5" borderId="20" xfId="0" applyFont="1" applyFill="1" applyBorder="1" applyAlignment="1">
      <alignment horizontal="center" vertical="center"/>
      <protection locked="0" hidden="0"/>
    </xf>
    <xf numFmtId="0" fontId="19" fillId="5" borderId="20" xfId="0" applyFont="1" applyFill="1" applyBorder="1" applyAlignment="1">
      <alignment horizontal="center" vertical="center"/>
      <protection locked="0" hidden="0"/>
    </xf>
    <xf numFmtId="165" fontId="22" fillId="5" borderId="20" xfId="0" applyNumberFormat="1" applyFont="1" applyFill="1" applyBorder="1" applyAlignment="1">
      <alignment horizontal="center" vertical="center"/>
      <protection locked="0" hidden="0"/>
    </xf>
    <xf numFmtId="1" fontId="22" fillId="5" borderId="20" xfId="0" applyNumberFormat="1" applyFont="1" applyFill="1" applyBorder="1" applyAlignment="1">
      <alignment horizontal="center" vertical="center"/>
      <protection locked="0" hidden="0"/>
    </xf>
    <xf numFmtId="1" fontId="15" fillId="5" borderId="20" xfId="0" applyNumberFormat="1" applyFont="1" applyFill="1" applyBorder="1" applyAlignment="1">
      <alignment horizontal="center" vertical="center" wrapText="1"/>
      <protection locked="0" hidden="0"/>
    </xf>
    <xf numFmtId="14" fontId="22" fillId="5" borderId="20" xfId="0" applyNumberFormat="1" applyFont="1" applyFill="1" applyBorder="1" applyAlignment="1">
      <alignment horizontal="center" vertical="center"/>
      <protection locked="0" hidden="0"/>
    </xf>
    <xf numFmtId="14" fontId="15" fillId="5" borderId="21" xfId="0" applyNumberFormat="1" applyFont="1" applyFill="1" applyBorder="1" applyAlignment="1">
      <alignment horizontal="center" vertical="center" wrapText="1"/>
      <protection locked="0" hidden="0"/>
    </xf>
    <xf numFmtId="14" fontId="15" fillId="5" borderId="23" xfId="0" applyNumberFormat="1" applyFont="1" applyFill="1" applyBorder="1" applyAlignment="1">
      <alignment horizontal="center" vertical="center" wrapText="1"/>
      <protection locked="0" hidden="0"/>
    </xf>
    <xf numFmtId="1" fontId="22" fillId="5" borderId="20" xfId="0" applyNumberFormat="1" applyFont="1" applyFill="1" applyBorder="1" applyAlignment="1">
      <alignment horizontal="center" vertical="center"/>
      <protection locked="1" hidden="1"/>
    </xf>
    <xf numFmtId="49" fontId="22" fillId="5" borderId="20" xfId="0" applyNumberFormat="1" applyFont="1" applyFill="1" applyBorder="1" applyAlignment="1">
      <alignment horizontal="center" vertical="center"/>
      <protection locked="0" hidden="0"/>
    </xf>
    <xf numFmtId="0" fontId="22" fillId="5" borderId="20" xfId="0" applyFont="1" applyFill="1" applyBorder="1" applyAlignment="1">
      <alignment horizontal="center" vertical="center"/>
      <protection locked="0" hidden="0"/>
    </xf>
    <xf numFmtId="164" fontId="22" fillId="5" borderId="20" xfId="0" applyNumberFormat="1" applyFont="1" applyFill="1" applyBorder="1" applyAlignment="1">
      <alignment horizontal="center" vertical="center"/>
      <protection locked="0" hidden="0"/>
    </xf>
    <xf numFmtId="0" fontId="22" fillId="5" borderId="20" xfId="0" applyFont="1" applyFill="1" applyBorder="1" applyAlignment="1">
      <alignment horizontal="center" vertical="center" wrapText="1"/>
      <protection locked="0" hidden="0"/>
    </xf>
    <xf numFmtId="0" fontId="22" fillId="5" borderId="44" xfId="0" applyFont="1" applyFill="1" applyBorder="1" applyAlignment="1">
      <alignment horizontal="center" vertical="center"/>
      <protection locked="0" hidden="0"/>
    </xf>
    <xf numFmtId="0" fontId="19" fillId="5" borderId="20" xfId="0" applyFont="1" applyFill="1" applyBorder="1" applyAlignment="1">
      <alignment horizontal="center" vertical="center"/>
      <protection locked="0" hidden="0"/>
    </xf>
    <xf numFmtId="0" fontId="19" fillId="5" borderId="20" xfId="0" applyFont="1" applyFill="1" applyBorder="1" applyAlignment="1">
      <alignment horizontal="center" vertical="center"/>
      <protection locked="0" hidden="0"/>
    </xf>
    <xf numFmtId="0" fontId="19" fillId="5" borderId="39" xfId="0" applyFont="1" applyFill="1" applyBorder="1" applyAlignment="1">
      <alignment horizontal="center" vertical="center"/>
      <protection locked="0" hidden="0"/>
    </xf>
    <xf numFmtId="0" fontId="19" fillId="5" borderId="40" xfId="0" applyFont="1" applyFill="1" applyBorder="1" applyAlignment="1">
      <alignment horizontal="center" vertical="center"/>
      <protection locked="0" hidden="0"/>
    </xf>
    <xf numFmtId="0" fontId="19" fillId="5" borderId="40" xfId="0" applyFont="1" applyFill="1" applyBorder="1" applyAlignment="1">
      <alignment horizontal="center" vertical="center"/>
      <protection locked="0" hidden="0"/>
    </xf>
    <xf numFmtId="165" fontId="22" fillId="5" borderId="40" xfId="0" applyNumberFormat="1" applyFont="1" applyFill="1" applyBorder="1" applyAlignment="1">
      <alignment horizontal="center" vertical="center"/>
      <protection locked="0" hidden="0"/>
    </xf>
    <xf numFmtId="1" fontId="22" fillId="5" borderId="40" xfId="0" applyNumberFormat="1" applyFont="1" applyFill="1" applyBorder="1" applyAlignment="1">
      <alignment horizontal="center" vertical="center"/>
      <protection locked="0" hidden="0"/>
    </xf>
    <xf numFmtId="1" fontId="15" fillId="5" borderId="40" xfId="0" applyNumberFormat="1" applyFont="1" applyFill="1" applyBorder="1" applyAlignment="1">
      <alignment horizontal="center" vertical="center" wrapText="1"/>
      <protection locked="0" hidden="0"/>
    </xf>
    <xf numFmtId="14" fontId="22" fillId="5" borderId="40" xfId="0" applyNumberFormat="1" applyFont="1" applyFill="1" applyBorder="1" applyAlignment="1">
      <alignment horizontal="center" vertical="center"/>
      <protection locked="0" hidden="0"/>
    </xf>
    <xf numFmtId="14" fontId="15" fillId="5" borderId="45" xfId="0" applyNumberFormat="1" applyFont="1" applyFill="1" applyBorder="1" applyAlignment="1">
      <alignment horizontal="center" vertical="center" wrapText="1"/>
      <protection locked="0" hidden="0"/>
    </xf>
    <xf numFmtId="14" fontId="15" fillId="5" borderId="46" xfId="0" applyNumberFormat="1" applyFont="1" applyFill="1" applyBorder="1" applyAlignment="1">
      <alignment horizontal="center" vertical="center" wrapText="1"/>
      <protection locked="0" hidden="0"/>
    </xf>
    <xf numFmtId="1" fontId="22" fillId="5" borderId="40" xfId="0" applyNumberFormat="1" applyFont="1" applyFill="1" applyBorder="1" applyAlignment="1">
      <alignment horizontal="center" vertical="center"/>
      <protection locked="1" hidden="1"/>
    </xf>
    <xf numFmtId="49" fontId="22" fillId="5" borderId="40" xfId="0" applyNumberFormat="1" applyFont="1" applyFill="1" applyBorder="1" applyAlignment="1">
      <alignment horizontal="center" vertical="center"/>
      <protection locked="0" hidden="0"/>
    </xf>
    <xf numFmtId="0" fontId="22" fillId="5" borderId="40" xfId="0" applyFont="1" applyFill="1" applyBorder="1" applyAlignment="1">
      <alignment horizontal="center" vertical="center"/>
      <protection locked="0" hidden="0"/>
    </xf>
    <xf numFmtId="164" fontId="22" fillId="5" borderId="40" xfId="0" applyNumberFormat="1" applyFont="1" applyFill="1" applyBorder="1" applyAlignment="1">
      <alignment horizontal="center" vertical="center"/>
      <protection locked="0" hidden="0"/>
    </xf>
    <xf numFmtId="0" fontId="22" fillId="5" borderId="40" xfId="0" applyFont="1" applyFill="1" applyBorder="1" applyAlignment="1">
      <alignment horizontal="center" vertical="center" wrapText="1"/>
      <protection locked="0" hidden="0"/>
    </xf>
    <xf numFmtId="0" fontId="22" fillId="5" borderId="43" xfId="0" applyFont="1" applyFill="1" applyBorder="1" applyAlignment="1">
      <alignment horizontal="center" vertical="center"/>
      <protection locked="0" hidden="0"/>
    </xf>
    <xf numFmtId="0" fontId="23" fillId="5" borderId="1" xfId="0" applyFont="1" applyFill="1" applyBorder="1" applyAlignment="1">
      <alignment horizontal="center" vertical="center"/>
      <protection locked="1" hidden="1"/>
    </xf>
    <xf numFmtId="0" fontId="23" fillId="5" borderId="2" xfId="0" applyFont="1" applyFill="1" applyBorder="1" applyAlignment="1">
      <alignment horizontal="center" vertical="center"/>
      <protection locked="1" hidden="1"/>
    </xf>
    <xf numFmtId="0" fontId="23" fillId="5" borderId="3" xfId="0" applyFont="1" applyFill="1" applyBorder="1" applyAlignment="1">
      <alignment horizontal="center" vertical="center"/>
      <protection locked="1" hidden="1"/>
    </xf>
    <xf numFmtId="0" fontId="24" fillId="5" borderId="4" xfId="0" applyFont="1" applyFill="1" applyBorder="1" applyAlignment="1">
      <alignment horizontal="center" vertical="top"/>
      <protection locked="1" hidden="1"/>
    </xf>
    <xf numFmtId="0" fontId="24" fillId="5" borderId="0" xfId="0" applyFont="1" applyFill="1" applyBorder="1" applyAlignment="1">
      <alignment horizontal="center" vertical="top"/>
      <protection locked="1" hidden="1"/>
    </xf>
    <xf numFmtId="0" fontId="24" fillId="5" borderId="5" xfId="0" applyFont="1" applyFill="1" applyBorder="1" applyAlignment="1">
      <alignment horizontal="center" vertical="top"/>
      <protection locked="1" hidden="1"/>
    </xf>
    <xf numFmtId="0" fontId="25" fillId="5" borderId="4" xfId="0" applyFont="1" applyFill="1" applyBorder="1" applyAlignment="1">
      <alignment horizontal="center" vertical="top"/>
      <protection locked="1" hidden="1"/>
    </xf>
    <xf numFmtId="0" fontId="25" fillId="5" borderId="0" xfId="0" applyFont="1" applyFill="1" applyBorder="1" applyAlignment="1">
      <alignment horizontal="center" vertical="top"/>
      <protection locked="1" hidden="1"/>
    </xf>
    <xf numFmtId="0" fontId="25" fillId="5" borderId="5" xfId="0" applyFont="1" applyFill="1" applyBorder="1" applyAlignment="1">
      <alignment horizontal="center" vertical="top"/>
      <protection locked="1" hidden="1"/>
    </xf>
    <xf numFmtId="0" fontId="26" fillId="5" borderId="9" xfId="0" applyFont="1" applyFill="1" applyBorder="1" applyAlignment="1">
      <alignment horizontal="center" vertical="center"/>
      <protection locked="1" hidden="1"/>
    </xf>
    <xf numFmtId="0" fontId="26" fillId="5" borderId="11" xfId="0" applyFont="1" applyFill="1" applyBorder="1" applyAlignment="1">
      <alignment horizontal="center" vertical="center"/>
      <protection locked="1" hidden="1"/>
    </xf>
    <xf numFmtId="0" fontId="26" fillId="5" borderId="10" xfId="0" applyFont="1" applyFill="1" applyBorder="1" applyAlignment="1">
      <alignment horizontal="center" vertical="center"/>
      <protection locked="1" hidden="1"/>
    </xf>
    <xf numFmtId="0" fontId="27" fillId="5" borderId="12" xfId="0" applyFont="1" applyFill="1" applyBorder="1" applyAlignment="1">
      <alignment horizontal="right" vertical="center"/>
      <protection locked="1" hidden="1"/>
    </xf>
    <xf numFmtId="0" fontId="27" fillId="5" borderId="47" xfId="0" applyFont="1" applyFill="1" applyBorder="1" applyAlignment="1">
      <alignment horizontal="right" vertical="center"/>
      <protection locked="1" hidden="1"/>
    </xf>
    <xf numFmtId="0" fontId="27" fillId="5" borderId="47" xfId="0" applyFont="1" applyFill="1" applyBorder="1" applyAlignment="1">
      <alignment horizontal="left" vertical="center" wrapText="1"/>
      <protection locked="1" hidden="1"/>
    </xf>
    <xf numFmtId="0" fontId="27" fillId="5" borderId="13" xfId="0" applyFont="1" applyFill="1" applyBorder="1" applyAlignment="1">
      <alignment horizontal="left" vertical="center" wrapText="1"/>
      <protection locked="1" hidden="1"/>
    </xf>
    <xf numFmtId="0" fontId="27" fillId="5" borderId="12" xfId="0" applyFont="1" applyFill="1" applyBorder="1" applyAlignment="1">
      <alignment horizontal="left" vertical="center"/>
      <protection locked="1" hidden="1"/>
    </xf>
    <xf numFmtId="0" fontId="27" fillId="5" borderId="47" xfId="0" applyFont="1" applyFill="1" applyBorder="1" applyAlignment="1">
      <alignment horizontal="left" vertical="center"/>
      <protection locked="1" hidden="1"/>
    </xf>
    <xf numFmtId="14" fontId="28" fillId="5" borderId="47" xfId="0" applyNumberFormat="1" applyFont="1" applyFill="1" applyBorder="1" applyAlignment="1">
      <alignment horizontal="center" vertical="center" wrapText="1"/>
      <protection locked="1" hidden="1"/>
    </xf>
    <xf numFmtId="0" fontId="27" fillId="5" borderId="47" xfId="0" applyFont="1" applyFill="1" applyBorder="1" applyAlignment="1">
      <alignment horizontal="center" vertical="center" wrapText="1"/>
      <protection locked="1" hidden="1"/>
    </xf>
    <xf numFmtId="14" fontId="28" fillId="5" borderId="13" xfId="0" applyNumberFormat="1" applyFont="1" applyFill="1" applyBorder="1" applyAlignment="1">
      <alignment horizontal="center" vertical="center" wrapText="1"/>
      <protection locked="1" hidden="1"/>
    </xf>
    <xf numFmtId="0" fontId="27" fillId="5" borderId="47" xfId="0" applyFont="1" applyFill="1" applyBorder="1" applyAlignment="1">
      <alignment horizontal="right" vertical="center" wrapText="1"/>
      <protection locked="1" hidden="1"/>
    </xf>
    <xf numFmtId="0" fontId="27" fillId="5" borderId="13" xfId="0" applyFont="1" applyFill="1" applyBorder="1" applyAlignment="1">
      <alignment vertical="center" wrapText="1"/>
      <protection locked="1" hidden="1"/>
    </xf>
    <xf numFmtId="0" fontId="29" fillId="5" borderId="0" xfId="0" applyFont="1" applyFill="1" applyBorder="1" applyAlignment="1">
      <alignment horizontal="center" vertical="bottom"/>
      <protection locked="1" hidden="1"/>
    </xf>
    <xf numFmtId="0" fontId="27" fillId="5" borderId="14" xfId="0" applyFont="1" applyFill="1" applyBorder="1" applyAlignment="1">
      <alignment horizontal="center" vertical="center" wrapText="1"/>
      <protection locked="1" hidden="1"/>
    </xf>
    <xf numFmtId="0" fontId="27" fillId="5" borderId="15" xfId="0" applyFont="1" applyFill="1" applyBorder="1" applyAlignment="1">
      <alignment horizontal="center" vertical="center" wrapText="1"/>
      <protection locked="1" hidden="1"/>
    </xf>
    <xf numFmtId="0" fontId="28" fillId="5" borderId="15" xfId="0" applyFont="1" applyFill="1" applyBorder="1" applyAlignment="1">
      <alignment horizontal="center" vertical="center" wrapText="1"/>
      <protection locked="1" hidden="1"/>
    </xf>
    <xf numFmtId="0" fontId="27" fillId="5" borderId="38" xfId="0" applyFont="1" applyFill="1" applyBorder="1" applyAlignment="1">
      <alignment horizontal="center" vertical="center" wrapText="1"/>
      <protection locked="1" hidden="1"/>
    </xf>
    <xf numFmtId="0" fontId="27" fillId="5" borderId="25" xfId="0" applyFont="1" applyFill="1" applyBorder="1" applyAlignment="1">
      <alignment horizontal="center" vertical="center" wrapText="1"/>
      <protection locked="1" hidden="1"/>
    </xf>
    <xf numFmtId="0" fontId="27" fillId="5" borderId="26" xfId="0" applyFont="1" applyFill="1" applyBorder="1" applyAlignment="1">
      <alignment horizontal="center" vertical="center" wrapText="1"/>
      <protection locked="1" hidden="1"/>
    </xf>
    <xf numFmtId="0" fontId="28" fillId="5" borderId="26" xfId="0" applyFont="1" applyFill="1" applyBorder="1" applyAlignment="1">
      <alignment horizontal="center" vertical="center" wrapText="1"/>
      <protection locked="1" hidden="1"/>
    </xf>
    <xf numFmtId="0" fontId="27" fillId="5" borderId="26" xfId="0" applyFont="1" applyFill="1" applyBorder="1" applyAlignment="1">
      <alignment horizontal="center" vertical="center" wrapText="1"/>
      <protection locked="1" hidden="1"/>
    </xf>
    <xf numFmtId="0" fontId="27" fillId="5" borderId="48" xfId="0" applyFont="1" applyFill="1" applyBorder="1" applyAlignment="1">
      <alignment horizontal="center" vertical="center" wrapText="1"/>
      <protection locked="1" hidden="1"/>
    </xf>
    <xf numFmtId="0" fontId="28" fillId="5" borderId="14" xfId="0" applyFont="1" applyFill="1" applyBorder="1" applyAlignment="1">
      <alignment horizontal="center" vertical="center" wrapText="1"/>
      <protection locked="1" hidden="1"/>
    </xf>
    <xf numFmtId="0" fontId="28" fillId="5" borderId="49" xfId="0" applyFont="1" applyFill="1" applyBorder="1" applyAlignment="1">
      <alignment horizontal="center" vertical="center" wrapText="1"/>
      <protection locked="1" hidden="1"/>
    </xf>
    <xf numFmtId="165" fontId="28" fillId="5" borderId="15" xfId="0" applyNumberFormat="1" applyFont="1" applyFill="1" applyBorder="1" applyAlignment="1">
      <alignment horizontal="center" vertical="center" wrapText="1"/>
      <protection locked="1" hidden="1"/>
    </xf>
    <xf numFmtId="14" fontId="22" fillId="5" borderId="49" xfId="0" applyNumberFormat="1" applyFont="1" applyFill="1" applyBorder="1" applyAlignment="1">
      <alignment horizontal="center" vertical="center" wrapText="1"/>
      <protection locked="1" hidden="1"/>
    </xf>
    <xf numFmtId="164" fontId="28" fillId="5" borderId="49" xfId="0" applyNumberFormat="1" applyFont="1" applyFill="1" applyBorder="1" applyAlignment="1">
      <alignment horizontal="center" vertical="center" wrapText="1"/>
      <protection locked="1" hidden="1"/>
    </xf>
    <xf numFmtId="0" fontId="28" fillId="5" borderId="49" xfId="0" applyNumberFormat="1" applyFont="1" applyFill="1" applyBorder="1" applyAlignment="1">
      <alignment horizontal="center" vertical="center" wrapText="1"/>
      <protection locked="1" hidden="1"/>
    </xf>
    <xf numFmtId="0" fontId="28" fillId="5" borderId="49" xfId="0" applyFont="1" applyFill="1" applyBorder="1" applyAlignment="1">
      <alignment horizontal="center" vertical="center" wrapText="1"/>
      <protection locked="1" hidden="1"/>
    </xf>
    <xf numFmtId="0" fontId="28" fillId="5" borderId="50" xfId="0" applyFont="1" applyFill="1" applyBorder="1" applyAlignment="1">
      <alignment horizontal="center" vertical="center" wrapText="1"/>
      <protection locked="1" hidden="1"/>
    </xf>
    <xf numFmtId="0" fontId="28" fillId="5" borderId="19" xfId="0" applyFont="1" applyFill="1" applyBorder="1" applyAlignment="1">
      <alignment horizontal="center" vertical="center" wrapText="1"/>
      <protection locked="1" hidden="1"/>
    </xf>
    <xf numFmtId="0" fontId="28" fillId="5" borderId="20" xfId="0" applyFont="1" applyFill="1" applyBorder="1" applyAlignment="1">
      <alignment horizontal="center" vertical="center" wrapText="1"/>
      <protection locked="1" hidden="1"/>
    </xf>
    <xf numFmtId="165" fontId="28" fillId="5" borderId="20" xfId="0" applyNumberFormat="1" applyFont="1" applyFill="1" applyBorder="1" applyAlignment="1">
      <alignment horizontal="center" vertical="center" wrapText="1"/>
      <protection locked="1" hidden="1"/>
    </xf>
    <xf numFmtId="14" fontId="22" fillId="5" borderId="20" xfId="0" applyNumberFormat="1" applyFont="1" applyFill="1" applyBorder="1" applyAlignment="1">
      <alignment horizontal="center" vertical="center" wrapText="1"/>
      <protection locked="1" hidden="1"/>
    </xf>
    <xf numFmtId="164" fontId="28" fillId="5" borderId="20" xfId="0" applyNumberFormat="1" applyFont="1" applyFill="1" applyBorder="1" applyAlignment="1">
      <alignment horizontal="center" vertical="center" wrapText="1"/>
      <protection locked="1" hidden="1"/>
    </xf>
    <xf numFmtId="0" fontId="28" fillId="5" borderId="20" xfId="0" applyNumberFormat="1" applyFont="1" applyFill="1" applyBorder="1" applyAlignment="1">
      <alignment horizontal="center" vertical="center" wrapText="1"/>
      <protection locked="1" hidden="1"/>
    </xf>
    <xf numFmtId="0" fontId="28" fillId="5" borderId="20" xfId="0" applyFont="1" applyFill="1" applyBorder="1" applyAlignment="1">
      <alignment horizontal="center" vertical="center" wrapText="1"/>
      <protection locked="1" hidden="1"/>
    </xf>
    <xf numFmtId="0" fontId="28" fillId="5" borderId="44" xfId="0" applyFont="1" applyFill="1" applyBorder="1" applyAlignment="1">
      <alignment horizontal="center" vertical="center" wrapText="1"/>
      <protection locked="1" hidden="1"/>
    </xf>
    <xf numFmtId="0" fontId="28" fillId="5" borderId="39" xfId="0" applyFont="1" applyFill="1" applyBorder="1" applyAlignment="1">
      <alignment horizontal="center" vertical="center" wrapText="1"/>
      <protection locked="1" hidden="1"/>
    </xf>
    <xf numFmtId="0" fontId="28" fillId="5" borderId="40" xfId="0" applyFont="1" applyFill="1" applyBorder="1" applyAlignment="1">
      <alignment horizontal="center" vertical="center" wrapText="1"/>
      <protection locked="1" hidden="1"/>
    </xf>
    <xf numFmtId="165" fontId="28" fillId="5" borderId="40" xfId="0" applyNumberFormat="1" applyFont="1" applyFill="1" applyBorder="1" applyAlignment="1">
      <alignment horizontal="center" vertical="center" wrapText="1"/>
      <protection locked="1" hidden="1"/>
    </xf>
    <xf numFmtId="14" fontId="22" fillId="5" borderId="40" xfId="0" applyNumberFormat="1" applyFont="1" applyFill="1" applyBorder="1" applyAlignment="1">
      <alignment horizontal="center" vertical="center" wrapText="1"/>
      <protection locked="1" hidden="1"/>
    </xf>
    <xf numFmtId="164" fontId="28" fillId="5" borderId="40" xfId="0" applyNumberFormat="1" applyFont="1" applyFill="1" applyBorder="1" applyAlignment="1">
      <alignment horizontal="center" vertical="center" wrapText="1"/>
      <protection locked="1" hidden="1"/>
    </xf>
    <xf numFmtId="0" fontId="28" fillId="5" borderId="40" xfId="0" applyNumberFormat="1" applyFont="1" applyFill="1" applyBorder="1" applyAlignment="1">
      <alignment horizontal="center" vertical="center" wrapText="1"/>
      <protection locked="1" hidden="1"/>
    </xf>
    <xf numFmtId="0" fontId="28" fillId="5" borderId="40" xfId="0" applyFont="1" applyFill="1" applyBorder="1" applyAlignment="1">
      <alignment horizontal="center" vertical="center" wrapText="1"/>
      <protection locked="1" hidden="1"/>
    </xf>
    <xf numFmtId="0" fontId="28" fillId="5" borderId="43" xfId="0" applyFont="1" applyFill="1" applyBorder="1" applyAlignment="1">
      <alignment horizontal="center" vertical="center" wrapText="1"/>
      <protection locked="1" hidden="1"/>
    </xf>
    <xf numFmtId="0" fontId="28" fillId="5" borderId="51" xfId="0" applyFont="1" applyFill="1" applyBorder="1" applyAlignment="1">
      <alignment horizontal="center" vertical="center" wrapText="1"/>
      <protection locked="1" hidden="1"/>
    </xf>
    <xf numFmtId="0" fontId="28" fillId="5" borderId="0" xfId="0" applyFont="1" applyFill="1" applyBorder="1" applyAlignment="1">
      <alignment horizontal="center" vertical="center" wrapText="1"/>
      <protection locked="1" hidden="1"/>
    </xf>
    <xf numFmtId="0" fontId="28" fillId="5" borderId="52" xfId="0" applyFont="1" applyFill="1" applyBorder="1" applyAlignment="1">
      <alignment horizontal="center" vertical="center" wrapText="1"/>
      <protection locked="1" hidden="1"/>
    </xf>
    <xf numFmtId="0" fontId="30" fillId="5" borderId="1" xfId="0" applyFont="1" applyFill="1" applyBorder="1" applyAlignment="1">
      <alignment horizontal="center" vertical="bottom"/>
      <protection locked="1" hidden="1"/>
    </xf>
    <xf numFmtId="0" fontId="31" fillId="5" borderId="2" xfId="0" applyFont="1" applyFill="1" applyBorder="1" applyAlignment="1">
      <alignment horizontal="left" vertical="center"/>
      <protection locked="1" hidden="1"/>
    </xf>
    <xf numFmtId="0" fontId="30" fillId="5" borderId="3" xfId="0" applyFont="1" applyFill="1" applyBorder="1" applyAlignment="1">
      <alignment vertical="bottom"/>
      <protection locked="1" hidden="1"/>
    </xf>
    <xf numFmtId="0" fontId="29" fillId="5" borderId="4" xfId="0" applyFont="1" applyFill="1" applyBorder="1" applyAlignment="1">
      <alignment horizontal="center" vertical="bottom"/>
      <protection locked="1" hidden="1"/>
    </xf>
    <xf numFmtId="0" fontId="27" fillId="5" borderId="0" xfId="0" applyFont="1" applyFill="1" applyBorder="1" applyAlignment="1">
      <alignment horizontal="center" vertical="bottom"/>
      <protection locked="1" hidden="1"/>
    </xf>
    <xf numFmtId="0" fontId="29" fillId="5" borderId="0" xfId="0" applyFont="1" applyFill="1" applyBorder="1" applyAlignment="1">
      <alignment vertical="bottom"/>
      <protection locked="1" hidden="1"/>
    </xf>
    <xf numFmtId="0" fontId="27" fillId="5" borderId="5" xfId="0" applyFont="1" applyFill="1" applyBorder="1" applyAlignment="1">
      <alignment horizontal="center" vertical="bottom"/>
      <protection locked="1" hidden="1"/>
    </xf>
    <xf numFmtId="0" fontId="29" fillId="5" borderId="9" xfId="0" applyFont="1" applyFill="1" applyBorder="1" applyAlignment="1">
      <alignment horizontal="center" vertical="bottom"/>
      <protection locked="1" hidden="1"/>
    </xf>
    <xf numFmtId="0" fontId="27" fillId="5" borderId="11" xfId="0" applyFont="1" applyFill="1" applyBorder="1" applyAlignment="1">
      <alignment horizontal="center" vertical="bottom"/>
      <protection locked="1" hidden="1"/>
    </xf>
    <xf numFmtId="0" fontId="29" fillId="5" borderId="11" xfId="0" applyFont="1" applyFill="1" applyBorder="1" applyAlignment="1">
      <alignment vertical="bottom"/>
      <protection locked="1" hidden="1"/>
    </xf>
    <xf numFmtId="0" fontId="27" fillId="5" borderId="10" xfId="0" applyFont="1" applyFill="1" applyBorder="1" applyAlignment="1">
      <alignment horizontal="center" vertical="bottom"/>
      <protection locked="1" hidden="1"/>
    </xf>
    <xf numFmtId="0" fontId="30" fillId="5" borderId="0" xfId="0" applyFont="1" applyFill="1" applyAlignment="1">
      <alignment horizontal="center" vertical="bottom"/>
      <protection locked="1" hidden="1"/>
    </xf>
    <xf numFmtId="0" fontId="30" fillId="5" borderId="0" xfId="0" applyFont="1" applyFill="1" applyAlignment="1">
      <alignment vertical="bottom"/>
      <protection locked="1" hidden="1"/>
    </xf>
    <xf numFmtId="0" fontId="32" fillId="5" borderId="0" xfId="0" applyFont="1" applyFill="1" applyAlignment="1">
      <alignment horizontal="right" vertical="bottom" indent="1"/>
      <protection locked="1" hidden="1"/>
    </xf>
    <xf numFmtId="0" fontId="33" fillId="5" borderId="0" xfId="0" applyFont="1" applyFill="1" applyAlignment="1">
      <alignment horizontal="left" vertical="bottom" indent="1"/>
      <protection locked="1" hidden="1"/>
    </xf>
    <xf numFmtId="0" fontId="34" fillId="0" borderId="0" xfId="0" applyFont="1" applyAlignment="1">
      <alignment vertical="bottom"/>
      <protection locked="1" hidden="1"/>
    </xf>
    <xf numFmtId="0" fontId="10" fillId="0" borderId="0" xfId="0" applyAlignment="1">
      <alignment horizontal="center" vertical="bottom"/>
      <protection locked="1" hidden="1"/>
    </xf>
    <xf numFmtId="0" fontId="35" fillId="2" borderId="53" xfId="0" applyFont="1" applyFill="1" applyBorder="1" applyAlignment="1">
      <alignment horizontal="center" vertical="center" wrapText="1"/>
      <protection locked="1" hidden="1"/>
    </xf>
    <xf numFmtId="0" fontId="13" fillId="9" borderId="12" xfId="0" applyFont="1" applyFill="1" applyBorder="1" applyAlignment="1">
      <alignment horizontal="center" vertical="center"/>
      <protection locked="1" hidden="1"/>
    </xf>
    <xf numFmtId="0" fontId="13" fillId="9" borderId="47" xfId="0" applyFont="1" applyFill="1" applyBorder="1" applyAlignment="1">
      <alignment horizontal="center" vertical="center"/>
      <protection locked="1" hidden="1"/>
    </xf>
    <xf numFmtId="0" fontId="13" fillId="9" borderId="13" xfId="0" applyFont="1" applyFill="1" applyBorder="1" applyAlignment="1">
      <alignment horizontal="center" vertical="center"/>
      <protection locked="1" hidden="1"/>
    </xf>
    <xf numFmtId="0" fontId="36" fillId="0" borderId="0" xfId="0" applyFont="1" applyAlignment="1">
      <alignment horizontal="center" vertical="bottom"/>
      <protection locked="1" hidden="1"/>
    </xf>
    <xf numFmtId="0" fontId="35" fillId="2" borderId="54" xfId="0" applyFont="1" applyFill="1" applyBorder="1" applyAlignment="1">
      <alignment horizontal="center" vertical="center" wrapText="1"/>
      <protection locked="1" hidden="1"/>
    </xf>
    <xf numFmtId="0" fontId="17" fillId="0" borderId="4" xfId="0" applyFont="1" applyBorder="1" applyAlignment="1">
      <alignment horizontal="center" vertical="bottom"/>
      <protection locked="1" hidden="1"/>
    </xf>
    <xf numFmtId="0" fontId="17" fillId="0" borderId="0" xfId="0" applyFont="1" applyBorder="1" applyAlignment="1">
      <alignment horizontal="center" vertical="bottom"/>
      <protection locked="1" hidden="1"/>
    </xf>
    <xf numFmtId="0" fontId="17" fillId="0" borderId="5" xfId="0" applyFont="1" applyBorder="1" applyAlignment="1">
      <alignment horizontal="center" vertical="bottom"/>
      <protection locked="1" hidden="1"/>
    </xf>
    <xf numFmtId="0" fontId="37" fillId="0" borderId="0" xfId="0" applyFont="1">
      <alignment vertical="center"/>
      <protection locked="1" hidden="1"/>
    </xf>
    <xf numFmtId="0" fontId="28" fillId="0" borderId="1" xfId="0" applyFont="1" applyBorder="1">
      <alignment vertical="center"/>
      <protection locked="1" hidden="1"/>
    </xf>
    <xf numFmtId="0" fontId="28" fillId="0" borderId="2" xfId="0" applyFont="1" applyBorder="1">
      <alignment vertical="center"/>
      <protection locked="1" hidden="1"/>
    </xf>
    <xf numFmtId="0" fontId="28" fillId="0" borderId="2" xfId="0" applyFont="1" applyBorder="1" applyAlignment="1">
      <alignment horizontal="right" vertical="center"/>
      <protection locked="1" hidden="1"/>
    </xf>
    <xf numFmtId="0" fontId="28" fillId="0" borderId="2" xfId="0" applyFont="1" applyBorder="1" applyAlignment="1">
      <alignment horizontal="left" vertical="center"/>
      <protection locked="1" hidden="1"/>
    </xf>
    <xf numFmtId="0" fontId="28" fillId="0" borderId="3" xfId="0" applyFont="1" applyBorder="1" applyAlignment="1">
      <alignment horizontal="left" vertical="center"/>
      <protection locked="1" hidden="1"/>
    </xf>
    <xf numFmtId="0" fontId="34" fillId="0" borderId="4" xfId="0" applyFont="1" applyBorder="1" applyAlignment="1">
      <alignment horizontal="center" vertical="bottom"/>
      <protection locked="1" hidden="1"/>
    </xf>
    <xf numFmtId="0" fontId="34" fillId="0" borderId="0" xfId="0" applyFont="1" applyBorder="1" applyAlignment="1">
      <alignment horizontal="center" vertical="bottom"/>
      <protection locked="1" hidden="1"/>
    </xf>
    <xf numFmtId="0" fontId="34" fillId="0" borderId="5" xfId="0" applyFont="1" applyBorder="1" applyAlignment="1">
      <alignment horizontal="center" vertical="bottom"/>
      <protection locked="1" hidden="1"/>
    </xf>
    <xf numFmtId="14" fontId="28" fillId="0" borderId="9" xfId="0" applyNumberFormat="1" applyFont="1" applyBorder="1" applyAlignment="1">
      <alignment horizontal="left" vertical="center"/>
      <protection locked="1" hidden="1"/>
    </xf>
    <xf numFmtId="14" fontId="28" fillId="0" borderId="11" xfId="0" applyNumberFormat="1" applyFont="1" applyBorder="1" applyAlignment="1">
      <alignment horizontal="left" vertical="center"/>
      <protection locked="1" hidden="1"/>
    </xf>
    <xf numFmtId="14" fontId="28" fillId="0" borderId="11" xfId="0" applyNumberFormat="1" applyFont="1" applyBorder="1" applyAlignment="1">
      <alignment horizontal="center" vertical="center"/>
      <protection locked="1" hidden="1"/>
    </xf>
    <xf numFmtId="14" fontId="28" fillId="0" borderId="11" xfId="0" applyNumberFormat="1" applyFont="1" applyBorder="1" applyAlignment="1">
      <alignment horizontal="center" vertical="center"/>
      <protection locked="1" hidden="1"/>
    </xf>
    <xf numFmtId="0" fontId="28" fillId="0" borderId="11" xfId="0" applyFont="1" applyBorder="1" applyAlignment="1">
      <alignment horizontal="right" vertical="center"/>
      <protection locked="1" hidden="1"/>
    </xf>
    <xf numFmtId="0" fontId="28" fillId="0" borderId="10" xfId="0" applyFont="1" applyBorder="1" applyAlignment="1">
      <alignment horizontal="right" vertical="center"/>
      <protection locked="1" hidden="1"/>
    </xf>
    <xf numFmtId="0" fontId="38" fillId="7" borderId="54" xfId="0" applyFont="1" applyFill="1" applyBorder="1" applyAlignment="1">
      <alignment horizontal="center" vertical="center"/>
      <protection locked="0" hidden="0"/>
    </xf>
    <xf numFmtId="0" fontId="28" fillId="0" borderId="1" xfId="0" applyFont="1" applyBorder="1" applyAlignment="1">
      <alignment horizontal="center" vertical="center"/>
      <protection locked="1" hidden="1"/>
    </xf>
    <xf numFmtId="0" fontId="28" fillId="0" borderId="2" xfId="0" applyFont="1" applyBorder="1" applyAlignment="1">
      <alignment horizontal="center" vertical="center"/>
      <protection locked="1" hidden="1"/>
    </xf>
    <xf numFmtId="0" fontId="39" fillId="0" borderId="1" xfId="0" applyFont="1" applyBorder="1" applyAlignment="1">
      <alignment horizontal="center" vertical="center" wrapText="1"/>
      <protection locked="1" hidden="1"/>
    </xf>
    <xf numFmtId="0" fontId="39" fillId="0" borderId="2" xfId="0" applyFont="1" applyBorder="1" applyAlignment="1">
      <alignment horizontal="center" vertical="center" wrapText="1"/>
      <protection locked="1" hidden="1"/>
    </xf>
    <xf numFmtId="0" fontId="39" fillId="0" borderId="3" xfId="0" applyFont="1" applyBorder="1" applyAlignment="1">
      <alignment horizontal="center" vertical="center" wrapText="1"/>
      <protection locked="1" hidden="1"/>
    </xf>
    <xf numFmtId="0" fontId="39" fillId="0" borderId="4" xfId="0" applyFont="1" applyBorder="1" applyAlignment="1">
      <alignment horizontal="center" vertical="center" wrapText="1"/>
      <protection locked="1" hidden="1"/>
    </xf>
    <xf numFmtId="0" fontId="39" fillId="0" borderId="0" xfId="0" applyFont="1" applyBorder="1" applyAlignment="1">
      <alignment horizontal="center" vertical="center" wrapText="1"/>
      <protection locked="1" hidden="1"/>
    </xf>
    <xf numFmtId="0" fontId="39" fillId="0" borderId="5" xfId="0" applyFont="1" applyBorder="1" applyAlignment="1">
      <alignment horizontal="center" vertical="center" wrapText="1"/>
      <protection locked="1" hidden="1"/>
    </xf>
    <xf numFmtId="0" fontId="17" fillId="0" borderId="4" xfId="0" applyFont="1" applyBorder="1" applyAlignment="1">
      <alignment horizontal="center" vertical="bottom"/>
      <protection locked="1" hidden="1"/>
    </xf>
    <xf numFmtId="0" fontId="17" fillId="0" borderId="0" xfId="0" applyFont="1" applyBorder="1" applyAlignment="1">
      <alignment horizontal="left" vertical="center" indent="1"/>
      <protection locked="1" hidden="1"/>
    </xf>
    <xf numFmtId="0" fontId="28" fillId="0" borderId="0" xfId="0" applyFont="1" applyBorder="1" applyAlignment="1">
      <alignment horizontal="left" vertical="center" indent="1"/>
      <protection locked="1" hidden="1"/>
    </xf>
    <xf numFmtId="0" fontId="28" fillId="0" borderId="5" xfId="0" applyFont="1" applyBorder="1" applyAlignment="1">
      <alignment horizontal="left" vertical="center" indent="1"/>
      <protection locked="1" hidden="1"/>
    </xf>
    <xf numFmtId="0" fontId="38" fillId="7" borderId="55" xfId="0" applyFont="1" applyFill="1" applyBorder="1" applyAlignment="1">
      <alignment horizontal="center" vertical="center"/>
      <protection locked="0" hidden="0"/>
    </xf>
    <xf numFmtId="0" fontId="36" fillId="0" borderId="2" xfId="0" applyFont="1" applyBorder="1" applyAlignment="1">
      <alignment horizontal="center" vertical="bottom"/>
      <protection locked="1" hidden="1"/>
    </xf>
    <xf numFmtId="0" fontId="17" fillId="0" borderId="9" xfId="0" applyFont="1" applyBorder="1" applyAlignment="1">
      <alignment horizontal="center" vertical="bottom"/>
      <protection locked="1" hidden="1"/>
    </xf>
    <xf numFmtId="0" fontId="17" fillId="0" borderId="11" xfId="0" applyFont="1" applyBorder="1" applyAlignment="1">
      <alignment horizontal="left" vertical="center" indent="1"/>
      <protection locked="1" hidden="1"/>
    </xf>
    <xf numFmtId="0" fontId="28" fillId="0" borderId="11" xfId="0" applyFont="1" applyBorder="1" applyAlignment="1">
      <alignment horizontal="left" vertical="center" indent="1"/>
      <protection locked="1" hidden="1"/>
    </xf>
    <xf numFmtId="0" fontId="28" fillId="0" borderId="10" xfId="0" applyFont="1" applyBorder="1" applyAlignment="1">
      <alignment horizontal="left" vertical="center" indent="1"/>
      <protection locked="1" hidden="1"/>
    </xf>
    <xf numFmtId="0" fontId="39" fillId="0" borderId="9" xfId="0" applyFont="1" applyBorder="1" applyAlignment="1">
      <alignment horizontal="center" vertical="center" wrapText="1"/>
      <protection locked="1" hidden="1"/>
    </xf>
    <xf numFmtId="0" fontId="39" fillId="0" borderId="11" xfId="0" applyFont="1" applyBorder="1" applyAlignment="1">
      <alignment horizontal="center" vertical="center" wrapText="1"/>
      <protection locked="1" hidden="1"/>
    </xf>
    <xf numFmtId="0" fontId="39" fillId="0" borderId="10" xfId="0" applyFont="1" applyBorder="1" applyAlignment="1">
      <alignment horizontal="center" vertical="center" wrapText="1"/>
      <protection locked="1" hidden="1"/>
    </xf>
    <xf numFmtId="0" fontId="34" fillId="0" borderId="9" xfId="0" applyFont="1" applyBorder="1" applyAlignment="1">
      <alignment horizontal="center" vertical="bottom"/>
      <protection locked="1" hidden="1"/>
    </xf>
    <xf numFmtId="0" fontId="34" fillId="0" borderId="11" xfId="0" applyFont="1" applyBorder="1" applyAlignment="1">
      <alignment horizontal="center" vertical="bottom"/>
      <protection locked="1" hidden="1"/>
    </xf>
    <xf numFmtId="0" fontId="34" fillId="0" borderId="10" xfId="0" applyFont="1" applyBorder="1" applyAlignment="1">
      <alignment horizontal="center" vertical="bottom"/>
      <protection locked="1" hidden="1"/>
    </xf>
    <xf numFmtId="0" fontId="34" fillId="0" borderId="1" xfId="0" applyFont="1" applyBorder="1" applyAlignment="1">
      <alignment vertical="bottom"/>
      <protection locked="1" hidden="1"/>
    </xf>
    <xf numFmtId="0" fontId="27" fillId="0" borderId="2" xfId="0" applyFont="1" applyBorder="1" applyAlignment="1">
      <alignment horizontal="right" vertical="center"/>
      <protection locked="1" hidden="1"/>
    </xf>
    <xf numFmtId="168" fontId="17" fillId="0" borderId="2" xfId="0" applyNumberFormat="1" applyFont="1" applyBorder="1" applyAlignment="1">
      <alignment horizontal="left" vertical="center" indent="1"/>
      <protection locked="1" hidden="1"/>
    </xf>
    <xf numFmtId="0" fontId="34" fillId="0" borderId="2" xfId="0" applyFont="1" applyBorder="1" applyAlignment="1">
      <alignment horizontal="center" vertical="bottom"/>
      <protection locked="1" hidden="1"/>
    </xf>
    <xf numFmtId="0" fontId="34" fillId="0" borderId="3" xfId="0" applyFont="1" applyBorder="1" applyAlignment="1">
      <alignment horizontal="center" vertical="bottom"/>
      <protection locked="1" hidden="1"/>
    </xf>
    <xf numFmtId="0" fontId="17" fillId="0" borderId="0" xfId="0" applyFont="1" applyBorder="1" applyAlignment="1">
      <alignment horizontal="center" vertical="center"/>
      <protection locked="1" hidden="1"/>
    </xf>
    <xf numFmtId="169" fontId="17" fillId="0" borderId="0" xfId="0" applyNumberFormat="1" applyFont="1" applyBorder="1" applyAlignment="1">
      <alignment horizontal="left" vertical="center" indent="1"/>
      <protection locked="1" hidden="1"/>
    </xf>
    <xf numFmtId="0" fontId="34" fillId="0" borderId="4" xfId="0" applyFont="1" applyBorder="1" applyAlignment="1">
      <alignment vertical="bottom"/>
      <protection locked="1" hidden="1"/>
    </xf>
    <xf numFmtId="0" fontId="17" fillId="0" borderId="5" xfId="0" applyFont="1" applyBorder="1" applyAlignment="1">
      <alignment horizontal="left" vertical="center" indent="1"/>
      <protection locked="1" hidden="1"/>
    </xf>
    <xf numFmtId="0" fontId="17" fillId="0" borderId="4" xfId="0" applyFont="1" applyBorder="1" applyAlignment="1">
      <alignment horizontal="center" vertical="center"/>
      <protection locked="1" hidden="1"/>
    </xf>
    <xf numFmtId="0" fontId="27" fillId="0" borderId="0" xfId="0" applyFont="1" applyBorder="1" applyAlignment="1">
      <alignment horizontal="left" vertical="center" indent="1"/>
      <protection locked="1" hidden="1"/>
    </xf>
    <xf numFmtId="170" fontId="17" fillId="0" borderId="0" xfId="0" applyNumberFormat="1" applyFont="1" applyBorder="1" applyAlignment="1">
      <alignment horizontal="left" vertical="center" indent="1"/>
      <protection locked="1" hidden="1"/>
    </xf>
    <xf numFmtId="0" fontId="28" fillId="0" borderId="0" xfId="0" applyFont="1" applyBorder="1" applyAlignment="1">
      <alignment horizontal="center" vertical="center"/>
      <protection locked="1" hidden="1"/>
    </xf>
    <xf numFmtId="0" fontId="17" fillId="0" borderId="0" xfId="0" applyFont="1" applyBorder="1" applyAlignment="1">
      <alignment horizontal="right" vertical="center"/>
      <protection locked="1" hidden="1"/>
    </xf>
    <xf numFmtId="0" fontId="17" fillId="0" borderId="0" xfId="0" applyNumberFormat="1" applyFont="1" applyBorder="1" applyAlignment="1">
      <alignment horizontal="left" vertical="center" indent="1"/>
      <protection locked="1" hidden="1"/>
    </xf>
    <xf numFmtId="0" fontId="40" fillId="0" borderId="0" xfId="0" applyFont="1" applyBorder="1" applyAlignment="1">
      <alignment horizontal="center" vertical="center" wrapText="1"/>
      <protection locked="1" hidden="1"/>
    </xf>
    <xf numFmtId="169" fontId="17" fillId="0" borderId="0" xfId="0" applyNumberFormat="1" applyFont="1" applyBorder="1" applyAlignment="1">
      <alignment horizontal="center" vertical="center"/>
      <protection locked="1" hidden="1"/>
    </xf>
    <xf numFmtId="0" fontId="28" fillId="0" borderId="0" xfId="0" applyFont="1" applyBorder="1" applyAlignment="1">
      <alignment horizontal="center" vertical="center" wrapText="1"/>
      <protection locked="1" hidden="1"/>
    </xf>
    <xf numFmtId="0" fontId="27" fillId="0" borderId="0" xfId="0" applyFont="1" applyBorder="1" applyAlignment="1">
      <alignment horizontal="center" vertical="center"/>
      <protection locked="1" hidden="1"/>
    </xf>
    <xf numFmtId="0" fontId="27" fillId="0" borderId="5" xfId="0" applyFont="1" applyBorder="1" applyAlignment="1">
      <alignment horizontal="center" vertical="center"/>
      <protection locked="1" hidden="1"/>
    </xf>
    <xf numFmtId="0" fontId="17" fillId="0" borderId="0" xfId="0" applyFont="1" applyBorder="1">
      <alignment vertical="center"/>
      <protection locked="1" hidden="1"/>
    </xf>
    <xf numFmtId="171" fontId="27" fillId="0" borderId="0" xfId="0" applyNumberFormat="1" applyFont="1" applyBorder="1" applyAlignment="1">
      <alignment horizontal="center" vertical="center" wrapText="1"/>
      <protection locked="1" hidden="1"/>
    </xf>
    <xf numFmtId="169" fontId="17" fillId="0" borderId="0" xfId="0" applyNumberFormat="1" applyFont="1" applyBorder="1">
      <alignment vertical="center"/>
      <protection locked="1" hidden="1"/>
    </xf>
    <xf numFmtId="0" fontId="17" fillId="0" borderId="5" xfId="0" applyFont="1" applyBorder="1">
      <alignment vertical="center"/>
      <protection locked="1" hidden="1"/>
    </xf>
    <xf numFmtId="0" fontId="10" fillId="0" borderId="0" xfId="0">
      <alignment vertical="center"/>
      <protection locked="1" hidden="1"/>
    </xf>
    <xf numFmtId="0" fontId="27" fillId="0" borderId="0" xfId="0" applyFont="1" applyBorder="1" applyAlignment="1">
      <alignment horizontal="left" vertical="center"/>
      <protection locked="1" hidden="1"/>
    </xf>
    <xf numFmtId="0" fontId="17" fillId="0" borderId="0" xfId="0" applyFont="1" applyBorder="1" applyAlignment="1">
      <alignment horizontal="center" vertical="center"/>
      <protection locked="1" hidden="1"/>
    </xf>
    <xf numFmtId="0" fontId="27" fillId="0" borderId="0" xfId="0" applyNumberFormat="1" applyFont="1" applyBorder="1" applyAlignment="1">
      <alignment horizontal="left" vertical="center" wrapText="1"/>
      <protection locked="1" hidden="1"/>
    </xf>
    <xf numFmtId="0" fontId="27" fillId="0" borderId="0" xfId="0" applyNumberFormat="1" applyFont="1" applyBorder="1" applyAlignment="1">
      <alignment horizontal="left" vertical="center" wrapText="1" indent="1"/>
      <protection locked="1" hidden="1"/>
    </xf>
    <xf numFmtId="0" fontId="17" fillId="0" borderId="9" xfId="0" applyFont="1" applyBorder="1" applyAlignment="1">
      <alignment horizontal="center" vertical="center"/>
      <protection locked="1" hidden="1"/>
    </xf>
    <xf numFmtId="0" fontId="17" fillId="0" borderId="11" xfId="0" applyFont="1" applyBorder="1" applyAlignment="1">
      <alignment horizontal="center" vertical="center"/>
      <protection locked="1" hidden="1"/>
    </xf>
    <xf numFmtId="14" fontId="17" fillId="0" borderId="11" xfId="0" applyNumberFormat="1" applyFont="1" applyBorder="1" applyAlignment="1">
      <alignment horizontal="left" vertical="center" indent="1"/>
      <protection locked="1" hidden="1"/>
    </xf>
    <xf numFmtId="0" fontId="28" fillId="0" borderId="11" xfId="0" applyFont="1" applyBorder="1" applyAlignment="1">
      <alignment horizontal="left" vertical="center" indent="12"/>
      <protection locked="1" hidden="1"/>
    </xf>
    <xf numFmtId="0" fontId="28" fillId="0" borderId="10" xfId="0" applyFont="1" applyBorder="1" applyAlignment="1">
      <alignment horizontal="left" vertical="center" indent="12"/>
      <protection locked="1" hidden="1"/>
    </xf>
    <xf numFmtId="0" fontId="34" fillId="0" borderId="1" xfId="0" applyFont="1" applyBorder="1" applyAlignment="1">
      <alignment horizontal="center" vertical="bottom"/>
      <protection locked="1" hidden="1"/>
    </xf>
    <xf numFmtId="0" fontId="17" fillId="0" borderId="1" xfId="0" applyFont="1" applyBorder="1" applyAlignment="1">
      <alignment horizontal="justify" vertical="justify" wrapText="1"/>
      <protection locked="1" hidden="1"/>
    </xf>
    <xf numFmtId="0" fontId="17" fillId="0" borderId="2" xfId="0" applyFont="1" applyBorder="1" applyAlignment="1">
      <alignment horizontal="justify" vertical="justify" wrapText="1"/>
      <protection locked="1" hidden="1"/>
    </xf>
    <xf numFmtId="0" fontId="17" fillId="0" borderId="3" xfId="0" applyFont="1" applyBorder="1" applyAlignment="1">
      <alignment horizontal="justify" vertical="justify" wrapText="1"/>
      <protection locked="1" hidden="1"/>
    </xf>
    <xf numFmtId="0" fontId="27" fillId="0" borderId="9" xfId="0" applyFont="1" applyBorder="1" applyAlignment="1">
      <alignment horizontal="left" vertical="bottom" indent="2"/>
      <protection locked="1" hidden="1"/>
    </xf>
    <xf numFmtId="0" fontId="27" fillId="0" borderId="11" xfId="0" applyFont="1" applyBorder="1" applyAlignment="1">
      <alignment horizontal="left" vertical="bottom" indent="2"/>
      <protection locked="1" hidden="1"/>
    </xf>
    <xf numFmtId="0" fontId="27" fillId="0" borderId="11" xfId="0" applyFont="1" applyBorder="1" applyAlignment="1">
      <alignment horizontal="left" vertical="bottom" indent="5"/>
      <protection locked="1" hidden="1"/>
    </xf>
    <xf numFmtId="0" fontId="27" fillId="0" borderId="10" xfId="0" applyFont="1" applyBorder="1" applyAlignment="1">
      <alignment horizontal="left" vertical="bottom" indent="5"/>
      <protection locked="1" hidden="1"/>
    </xf>
    <xf numFmtId="0" fontId="27" fillId="0" borderId="4" xfId="0" applyFont="1" applyBorder="1" applyAlignment="1">
      <alignment horizontal="center" vertical="bottom"/>
      <protection locked="1" hidden="1"/>
    </xf>
    <xf numFmtId="0" fontId="27" fillId="0" borderId="0" xfId="0" applyFont="1" applyBorder="1" applyAlignment="1">
      <alignment horizontal="center" vertical="bottom"/>
      <protection locked="1" hidden="1"/>
    </xf>
    <xf numFmtId="0" fontId="27" fillId="0" borderId="5" xfId="0" applyFont="1" applyBorder="1" applyAlignment="1">
      <alignment horizontal="center" vertical="bottom"/>
      <protection locked="1" hidden="1"/>
    </xf>
    <xf numFmtId="0" fontId="27" fillId="0" borderId="1" xfId="0" applyFont="1" applyBorder="1" applyAlignment="1">
      <alignment horizontal="justify" vertical="justify" wrapText="1"/>
      <protection locked="1" hidden="1"/>
    </xf>
    <xf numFmtId="0" fontId="27" fillId="0" borderId="2" xfId="0" applyFont="1" applyBorder="1" applyAlignment="1">
      <alignment horizontal="justify" vertical="justify" wrapText="1"/>
      <protection locked="1" hidden="1"/>
    </xf>
    <xf numFmtId="0" fontId="27" fillId="0" borderId="3" xfId="0" applyFont="1" applyBorder="1" applyAlignment="1">
      <alignment horizontal="justify" vertical="justify" wrapText="1"/>
      <protection locked="1" hidden="1"/>
    </xf>
    <xf numFmtId="0" fontId="27" fillId="0" borderId="11" xfId="0" applyFont="1" applyBorder="1" applyAlignment="1">
      <alignment horizontal="left" vertical="bottom" indent="10"/>
      <protection locked="1" hidden="1"/>
    </xf>
    <xf numFmtId="0" fontId="27" fillId="0" borderId="10" xfId="0" applyFont="1" applyBorder="1" applyAlignment="1">
      <alignment horizontal="left" vertical="bottom" indent="10"/>
      <protection locked="1" hidden="1"/>
    </xf>
    <xf numFmtId="14" fontId="28" fillId="0" borderId="11" xfId="0" applyNumberFormat="1" applyFont="1" applyBorder="1" applyAlignment="1">
      <alignment horizontal="center" vertical="center"/>
      <protection locked="1" hidden="1"/>
    </xf>
    <xf numFmtId="0" fontId="17" fillId="0" borderId="4" xfId="0" applyFont="1" applyBorder="1" applyAlignment="1">
      <alignment horizontal="center" vertical="bottom"/>
      <protection locked="1" hidden="1"/>
    </xf>
    <xf numFmtId="0" fontId="17" fillId="0" borderId="0" xfId="0" applyFont="1" applyBorder="1" applyAlignment="1">
      <alignment horizontal="center" vertical="center"/>
      <protection locked="1" hidden="1"/>
    </xf>
    <xf numFmtId="0" fontId="24" fillId="5" borderId="9" xfId="0" applyFont="1" applyFill="1" applyBorder="1" applyAlignment="1">
      <alignment horizontal="center" vertical="center"/>
      <protection locked="1" hidden="1"/>
    </xf>
    <xf numFmtId="0" fontId="24" fillId="5" borderId="11" xfId="0" applyFont="1" applyFill="1" applyBorder="1" applyAlignment="1">
      <alignment horizontal="center" vertical="center"/>
      <protection locked="1" hidden="1"/>
    </xf>
    <xf numFmtId="0" fontId="24" fillId="5" borderId="10" xfId="0" applyFont="1" applyFill="1" applyBorder="1" applyAlignment="1">
      <alignment horizontal="center" vertical="center"/>
      <protection locked="1" hidden="1"/>
    </xf>
    <xf numFmtId="0" fontId="27" fillId="5" borderId="1" xfId="0" applyFont="1" applyFill="1" applyBorder="1" applyAlignment="1">
      <alignment horizontal="right" vertical="center"/>
      <protection locked="1" hidden="1"/>
    </xf>
    <xf numFmtId="0" fontId="27" fillId="5" borderId="2" xfId="0" applyFont="1" applyFill="1" applyBorder="1" applyAlignment="1">
      <alignment horizontal="right" vertical="center"/>
      <protection locked="1" hidden="1"/>
    </xf>
    <xf numFmtId="0" fontId="27" fillId="5" borderId="2" xfId="0" applyFont="1" applyFill="1" applyBorder="1" applyAlignment="1">
      <alignment horizontal="left" vertical="center" wrapText="1"/>
      <protection locked="1" hidden="1"/>
    </xf>
    <xf numFmtId="0" fontId="27" fillId="5" borderId="3" xfId="0" applyFont="1" applyFill="1" applyBorder="1" applyAlignment="1">
      <alignment horizontal="left" vertical="center" wrapText="1"/>
      <protection locked="1" hidden="1"/>
    </xf>
    <xf numFmtId="0" fontId="27" fillId="5" borderId="1" xfId="0" applyFont="1" applyFill="1" applyBorder="1" applyAlignment="1">
      <alignment horizontal="left" vertical="center"/>
      <protection locked="1" hidden="1"/>
    </xf>
    <xf numFmtId="0" fontId="27" fillId="5" borderId="2" xfId="0" applyFont="1" applyFill="1" applyBorder="1" applyAlignment="1">
      <alignment horizontal="left" vertical="center"/>
      <protection locked="1" hidden="1"/>
    </xf>
    <xf numFmtId="14" fontId="28" fillId="5" borderId="2" xfId="0" applyNumberFormat="1" applyFont="1" applyFill="1" applyBorder="1" applyAlignment="1">
      <alignment horizontal="center" vertical="center" wrapText="1"/>
      <protection locked="1" hidden="1"/>
    </xf>
    <xf numFmtId="0" fontId="27" fillId="5" borderId="2" xfId="0" applyFont="1" applyFill="1" applyBorder="1" applyAlignment="1">
      <alignment horizontal="center" vertical="center" wrapText="1"/>
      <protection locked="1" hidden="1"/>
    </xf>
    <xf numFmtId="14" fontId="28" fillId="5" borderId="3" xfId="0" applyNumberFormat="1" applyFont="1" applyFill="1" applyBorder="1" applyAlignment="1">
      <alignment horizontal="center" vertical="center" wrapText="1"/>
      <protection locked="1" hidden="1"/>
    </xf>
    <xf numFmtId="0" fontId="27" fillId="5" borderId="2" xfId="0" applyFont="1" applyFill="1" applyBorder="1" applyAlignment="1">
      <alignment horizontal="right" vertical="center" wrapText="1"/>
      <protection locked="1" hidden="1"/>
    </xf>
    <xf numFmtId="0" fontId="27" fillId="5" borderId="3" xfId="0" applyFont="1" applyFill="1" applyBorder="1" applyAlignment="1">
      <alignment vertical="center" wrapText="1"/>
      <protection locked="1" hidden="1"/>
    </xf>
    <xf numFmtId="0" fontId="41" fillId="0" borderId="0" xfId="0" applyFont="1" applyAlignment="1">
      <alignment vertical="bottom" wrapText="1"/>
      <protection locked="1" hidden="1"/>
    </xf>
    <xf numFmtId="0" fontId="27" fillId="5" borderId="56" xfId="0" applyFont="1" applyFill="1" applyBorder="1" applyAlignment="1">
      <alignment horizontal="center" vertical="center" wrapText="1"/>
      <protection locked="1" hidden="1"/>
    </xf>
    <xf numFmtId="0" fontId="27" fillId="5" borderId="15" xfId="0" applyFont="1" applyFill="1" applyBorder="1" applyAlignment="1">
      <alignment horizontal="center" vertical="center"/>
      <protection locked="1" hidden="1"/>
    </xf>
    <xf numFmtId="0" fontId="27" fillId="5" borderId="15" xfId="0" applyFont="1" applyFill="1" applyBorder="1" applyAlignment="1">
      <alignment horizontal="center" vertical="center" wrapText="1"/>
      <protection locked="1" hidden="1"/>
    </xf>
    <xf numFmtId="0" fontId="41" fillId="0" borderId="0" xfId="0" applyFont="1" applyAlignment="1">
      <alignment vertical="bottom"/>
      <protection locked="1" hidden="1"/>
    </xf>
    <xf numFmtId="0" fontId="27" fillId="5" borderId="57" xfId="0" applyFont="1" applyFill="1" applyBorder="1" applyAlignment="1">
      <alignment horizontal="center" vertical="center" wrapText="1"/>
      <protection locked="1" hidden="1"/>
    </xf>
    <xf numFmtId="0" fontId="27" fillId="5" borderId="40" xfId="0" applyFont="1" applyFill="1" applyBorder="1" applyAlignment="1">
      <alignment horizontal="center" vertical="center"/>
      <protection locked="1" hidden="1"/>
    </xf>
    <xf numFmtId="0" fontId="27" fillId="5" borderId="40" xfId="0" applyFont="1" applyFill="1" applyBorder="1" applyAlignment="1">
      <alignment horizontal="center" vertical="center"/>
      <protection locked="1" hidden="1"/>
    </xf>
    <xf numFmtId="0" fontId="22" fillId="5" borderId="40" xfId="0" applyFont="1" applyFill="1" applyBorder="1" applyAlignment="1">
      <alignment horizontal="center" vertical="center" wrapText="1"/>
      <protection locked="1" hidden="1"/>
    </xf>
    <xf numFmtId="0" fontId="27" fillId="5" borderId="40" xfId="0" applyFont="1" applyFill="1" applyBorder="1" applyAlignment="1">
      <alignment horizontal="center" vertical="center" wrapText="1"/>
      <protection locked="1" hidden="1"/>
    </xf>
    <xf numFmtId="0" fontId="27" fillId="5" borderId="43" xfId="0" applyFont="1" applyFill="1" applyBorder="1" applyAlignment="1">
      <alignment horizontal="center" vertical="center" wrapText="1"/>
      <protection locked="1" hidden="1"/>
    </xf>
    <xf numFmtId="0" fontId="27" fillId="5" borderId="14" xfId="0" applyFont="1" applyFill="1" applyBorder="1" applyAlignment="1">
      <alignment horizontal="center" vertical="center"/>
      <protection locked="1" hidden="1"/>
    </xf>
    <xf numFmtId="0" fontId="27" fillId="5" borderId="15" xfId="0" applyFont="1" applyFill="1" applyBorder="1" applyAlignment="1">
      <alignment horizontal="center" vertical="center"/>
      <protection locked="1" hidden="1"/>
    </xf>
    <xf numFmtId="1" fontId="27" fillId="10" borderId="15" xfId="0" applyNumberFormat="1" applyFont="1" applyFill="1" applyBorder="1" applyAlignment="1">
      <alignment horizontal="center" vertical="center"/>
      <protection locked="0" hidden="1"/>
    </xf>
    <xf numFmtId="2" fontId="27" fillId="10" borderId="15" xfId="0" applyNumberFormat="1" applyFont="1" applyFill="1" applyBorder="1" applyAlignment="1">
      <alignment horizontal="center" vertical="center"/>
      <protection locked="0" hidden="1"/>
    </xf>
    <xf numFmtId="2" fontId="27" fillId="5" borderId="15" xfId="0" applyNumberFormat="1" applyFont="1" applyFill="1" applyBorder="1" applyAlignment="1">
      <alignment horizontal="center" vertical="center"/>
      <protection locked="1" hidden="1"/>
    </xf>
    <xf numFmtId="0" fontId="41" fillId="5" borderId="15" xfId="0" applyFont="1" applyFill="1" applyBorder="1" applyAlignment="1">
      <alignment horizontal="center" vertical="center"/>
      <protection locked="1" hidden="1"/>
    </xf>
    <xf numFmtId="0" fontId="41" fillId="5" borderId="38" xfId="0" applyFont="1" applyFill="1" applyBorder="1" applyAlignment="1">
      <alignment horizontal="center" vertical="center"/>
      <protection locked="1" hidden="1"/>
    </xf>
    <xf numFmtId="0" fontId="27" fillId="5" borderId="19" xfId="0" applyFont="1" applyFill="1" applyBorder="1" applyAlignment="1">
      <alignment horizontal="center" vertical="center"/>
      <protection locked="1" hidden="1"/>
    </xf>
    <xf numFmtId="0" fontId="27" fillId="5" borderId="20" xfId="0" applyFont="1" applyFill="1" applyBorder="1" applyAlignment="1">
      <alignment horizontal="center" vertical="center"/>
      <protection locked="1" hidden="1"/>
    </xf>
    <xf numFmtId="0" fontId="27" fillId="5" borderId="20" xfId="0" applyFont="1" applyFill="1" applyBorder="1" applyAlignment="1">
      <alignment horizontal="center" vertical="center"/>
      <protection locked="1" hidden="1"/>
    </xf>
    <xf numFmtId="1" fontId="27" fillId="5" borderId="20" xfId="0" applyNumberFormat="1" applyFont="1" applyFill="1" applyBorder="1" applyAlignment="1">
      <alignment horizontal="center" vertical="center"/>
      <protection locked="1" hidden="1"/>
    </xf>
    <xf numFmtId="2" fontId="27" fillId="5" borderId="20" xfId="0" applyNumberFormat="1" applyFont="1" applyFill="1" applyBorder="1" applyAlignment="1">
      <alignment horizontal="center" vertical="center"/>
      <protection locked="1" hidden="1"/>
    </xf>
    <xf numFmtId="0" fontId="41" fillId="5" borderId="20" xfId="0" applyFont="1" applyFill="1" applyBorder="1" applyAlignment="1">
      <alignment horizontal="center" vertical="center"/>
      <protection locked="1" hidden="1"/>
    </xf>
    <xf numFmtId="0" fontId="41" fillId="5" borderId="44" xfId="0" applyFont="1" applyFill="1" applyBorder="1" applyAlignment="1">
      <alignment horizontal="center" vertical="center"/>
      <protection locked="1" hidden="1"/>
    </xf>
    <xf numFmtId="0" fontId="27" fillId="5" borderId="25" xfId="0" applyFont="1" applyFill="1" applyBorder="1" applyAlignment="1">
      <alignment horizontal="center" vertical="center"/>
      <protection locked="1" hidden="1"/>
    </xf>
    <xf numFmtId="0" fontId="27" fillId="5" borderId="26" xfId="0" applyFont="1" applyFill="1" applyBorder="1" applyAlignment="1">
      <alignment horizontal="center" vertical="center"/>
      <protection locked="1" hidden="1"/>
    </xf>
    <xf numFmtId="0" fontId="27" fillId="5" borderId="26" xfId="0" applyFont="1" applyFill="1" applyBorder="1" applyAlignment="1">
      <alignment horizontal="center" vertical="center"/>
      <protection locked="1" hidden="1"/>
    </xf>
    <xf numFmtId="1" fontId="27" fillId="5" borderId="26" xfId="0" applyNumberFormat="1" applyFont="1" applyFill="1" applyBorder="1" applyAlignment="1">
      <alignment horizontal="center" vertical="center"/>
      <protection locked="1" hidden="1"/>
    </xf>
    <xf numFmtId="2" fontId="27" fillId="5" borderId="26" xfId="0" applyNumberFormat="1" applyFont="1" applyFill="1" applyBorder="1" applyAlignment="1">
      <alignment horizontal="center" vertical="center"/>
      <protection locked="1" hidden="1"/>
    </xf>
    <xf numFmtId="0" fontId="41" fillId="5" borderId="26" xfId="0" applyFont="1" applyFill="1" applyBorder="1" applyAlignment="1">
      <alignment horizontal="center" vertical="center"/>
      <protection locked="1" hidden="1"/>
    </xf>
    <xf numFmtId="0" fontId="41" fillId="5" borderId="48" xfId="0" applyFont="1" applyFill="1" applyBorder="1" applyAlignment="1">
      <alignment horizontal="center" vertical="center"/>
      <protection locked="1" hidden="1"/>
    </xf>
    <xf numFmtId="0" fontId="42" fillId="11" borderId="58" xfId="0" applyFont="1" applyFill="1" applyBorder="1" applyAlignment="1">
      <alignment horizontal="right" vertical="center" indent="2"/>
      <protection locked="1" hidden="1"/>
    </xf>
    <xf numFmtId="0" fontId="42" fillId="11" borderId="59" xfId="0" applyFont="1" applyFill="1" applyBorder="1" applyAlignment="1">
      <alignment horizontal="right" vertical="center" indent="2"/>
      <protection locked="1" hidden="1"/>
    </xf>
    <xf numFmtId="1" fontId="42" fillId="11" borderId="59" xfId="0" applyNumberFormat="1" applyFont="1" applyFill="1" applyBorder="1" applyAlignment="1">
      <alignment horizontal="center" vertical="center"/>
      <protection locked="1" hidden="1"/>
    </xf>
    <xf numFmtId="2" fontId="42" fillId="11" borderId="59" xfId="0" applyNumberFormat="1" applyFont="1" applyFill="1" applyBorder="1" applyAlignment="1">
      <alignment horizontal="center" vertical="center"/>
      <protection locked="1" hidden="1"/>
    </xf>
    <xf numFmtId="1" fontId="42" fillId="11" borderId="59" xfId="0" applyNumberFormat="1" applyFont="1" applyFill="1" applyBorder="1" applyAlignment="1">
      <alignment horizontal="center" vertical="center"/>
      <protection locked="1" hidden="1"/>
    </xf>
    <xf numFmtId="1" fontId="42" fillId="11" borderId="60" xfId="0" applyNumberFormat="1" applyFont="1" applyFill="1" applyBorder="1" applyAlignment="1">
      <alignment horizontal="center" vertical="center"/>
      <protection locked="1" hidden="1"/>
    </xf>
    <xf numFmtId="0" fontId="13" fillId="5" borderId="1" xfId="0" applyFont="1" applyFill="1" applyBorder="1" applyAlignment="1" quotePrefix="1">
      <alignment horizontal="left" vertical="bottom" indent="2"/>
      <protection locked="1" hidden="1"/>
    </xf>
    <xf numFmtId="0" fontId="13" fillId="5" borderId="2" xfId="0" applyFont="1" applyFill="1" applyBorder="1" applyAlignment="1">
      <alignment horizontal="left" vertical="bottom" indent="2"/>
      <protection locked="1" hidden="1"/>
    </xf>
    <xf numFmtId="0" fontId="43" fillId="5" borderId="2" xfId="0" applyFont="1" applyFill="1" applyBorder="1" applyAlignment="1">
      <alignment vertical="bottom"/>
      <protection locked="1" hidden="1"/>
    </xf>
    <xf numFmtId="0" fontId="44" fillId="5" borderId="12" xfId="0" applyFont="1" applyFill="1" applyBorder="1" applyAlignment="1">
      <alignment horizontal="left" vertical="center" indent="12"/>
      <protection locked="1" hidden="1"/>
    </xf>
    <xf numFmtId="0" fontId="44" fillId="5" borderId="47" xfId="0" applyFont="1" applyFill="1" applyBorder="1" applyAlignment="1">
      <alignment horizontal="left" vertical="center" indent="12"/>
      <protection locked="1" hidden="1"/>
    </xf>
    <xf numFmtId="166" fontId="42" fillId="5" borderId="13" xfId="0" applyNumberFormat="1" applyFont="1" applyFill="1" applyBorder="1" applyAlignment="1">
      <alignment horizontal="center" vertical="center"/>
      <protection locked="1" hidden="1"/>
    </xf>
    <xf numFmtId="0" fontId="10" fillId="5" borderId="2" xfId="0" applyFill="1" applyBorder="1" applyAlignment="1">
      <alignment vertical="bottom"/>
      <protection locked="1" hidden="1"/>
    </xf>
    <xf numFmtId="0" fontId="10" fillId="5" borderId="3" xfId="0" applyFill="1" applyBorder="1" applyAlignment="1">
      <alignment vertical="bottom"/>
      <protection locked="1" hidden="1"/>
    </xf>
    <xf numFmtId="0" fontId="13" fillId="5" borderId="4" xfId="0" applyFont="1" applyFill="1" applyBorder="1" applyAlignment="1">
      <alignment horizontal="left" vertical="bottom" indent="2"/>
      <protection locked="1" hidden="1"/>
    </xf>
    <xf numFmtId="0" fontId="13" fillId="5" borderId="0" xfId="0" applyFont="1" applyFill="1" applyBorder="1" applyAlignment="1">
      <alignment horizontal="left" vertical="bottom" indent="2"/>
      <protection locked="1" hidden="1"/>
    </xf>
    <xf numFmtId="0" fontId="45" fillId="5" borderId="0" xfId="0" applyFont="1" applyFill="1" applyBorder="1" applyAlignment="1">
      <alignment vertical="bottom"/>
      <protection locked="1" hidden="1"/>
    </xf>
    <xf numFmtId="0" fontId="43" fillId="5" borderId="0" xfId="0" applyFont="1" applyFill="1" applyBorder="1" applyAlignment="1">
      <alignment vertical="bottom"/>
      <protection locked="1" hidden="1"/>
    </xf>
    <xf numFmtId="0" fontId="46" fillId="5" borderId="1" xfId="0" applyFont="1" applyFill="1" applyBorder="1" applyAlignment="1">
      <alignment horizontal="left" vertical="top" wrapText="1"/>
      <protection locked="0" hidden="1"/>
    </xf>
    <xf numFmtId="0" fontId="46" fillId="5" borderId="2" xfId="0" applyFont="1" applyFill="1" applyBorder="1" applyAlignment="1">
      <alignment horizontal="left" vertical="top" wrapText="1"/>
      <protection locked="0" hidden="1"/>
    </xf>
    <xf numFmtId="0" fontId="46" fillId="5" borderId="3" xfId="0" applyFont="1" applyFill="1" applyBorder="1" applyAlignment="1">
      <alignment horizontal="left" vertical="top" wrapText="1"/>
      <protection locked="0" hidden="1"/>
    </xf>
    <xf numFmtId="0" fontId="10" fillId="5" borderId="0" xfId="0" applyFill="1" applyBorder="1" applyAlignment="1">
      <alignment vertical="bottom"/>
      <protection locked="1" hidden="1"/>
    </xf>
    <xf numFmtId="0" fontId="10" fillId="5" borderId="5" xfId="0" applyFill="1" applyBorder="1" applyAlignment="1">
      <alignment vertical="bottom"/>
      <protection locked="1" hidden="1"/>
    </xf>
    <xf numFmtId="0" fontId="47" fillId="5" borderId="4" xfId="0" applyFont="1" applyFill="1" applyBorder="1" applyAlignment="1">
      <alignment horizontal="left" vertical="bottom" indent="2"/>
      <protection locked="1" hidden="1"/>
    </xf>
    <xf numFmtId="0" fontId="47" fillId="5" borderId="0" xfId="0" applyFont="1" applyFill="1" applyBorder="1" applyAlignment="1">
      <alignment horizontal="left" vertical="bottom" indent="2"/>
      <protection locked="1" hidden="1"/>
    </xf>
    <xf numFmtId="0" fontId="46" fillId="5" borderId="9" xfId="0" applyFont="1" applyFill="1" applyBorder="1" applyAlignment="1">
      <alignment horizontal="left" vertical="top" wrapText="1"/>
      <protection locked="0" hidden="1"/>
    </xf>
    <xf numFmtId="0" fontId="46" fillId="5" borderId="11" xfId="0" applyFont="1" applyFill="1" applyBorder="1" applyAlignment="1">
      <alignment horizontal="left" vertical="top" wrapText="1"/>
      <protection locked="0" hidden="1"/>
    </xf>
    <xf numFmtId="0" fontId="46" fillId="5" borderId="10" xfId="0" applyFont="1" applyFill="1" applyBorder="1" applyAlignment="1">
      <alignment horizontal="left" vertical="top" wrapText="1"/>
      <protection locked="0" hidden="1"/>
    </xf>
    <xf numFmtId="0" fontId="48" fillId="5" borderId="0" xfId="0" applyFont="1" applyFill="1" applyBorder="1" applyAlignment="1">
      <alignment vertical="bottom"/>
      <protection locked="1" hidden="1"/>
    </xf>
    <xf numFmtId="0" fontId="46" fillId="5" borderId="0" xfId="0" applyFont="1" applyFill="1" applyBorder="1" applyAlignment="1">
      <alignment vertical="top" wrapText="1"/>
      <protection locked="1" hidden="1"/>
    </xf>
    <xf numFmtId="0" fontId="49" fillId="5" borderId="9" xfId="0" applyFont="1" applyFill="1" applyBorder="1" applyAlignment="1">
      <alignment horizontal="center" vertical="bottom"/>
      <protection locked="1" hidden="1"/>
    </xf>
    <xf numFmtId="0" fontId="49" fillId="5" borderId="11" xfId="0" applyFont="1" applyFill="1" applyBorder="1" applyAlignment="1">
      <alignment horizontal="center" vertical="bottom"/>
      <protection locked="1" hidden="1"/>
    </xf>
    <xf numFmtId="0" fontId="49" fillId="5" borderId="10" xfId="0" applyFont="1" applyFill="1" applyBorder="1" applyAlignment="1">
      <alignment horizontal="center" vertical="bottom"/>
      <protection locked="1" hidden="1"/>
    </xf>
    <xf numFmtId="0" fontId="50" fillId="0" borderId="0" xfId="0" applyFont="1" applyAlignment="1">
      <alignment horizontal="center" vertical="center"/>
      <protection locked="1" hidden="1"/>
    </xf>
    <xf numFmtId="0" fontId="51" fillId="0" borderId="0" xfId="0" applyFont="1" applyAlignment="1">
      <alignment horizontal="center" vertical="center"/>
      <protection locked="1" hidden="1"/>
    </xf>
    <xf numFmtId="0" fontId="52" fillId="0" borderId="1" xfId="0" applyFont="1" applyBorder="1" applyAlignment="1">
      <alignment horizontal="center" vertical="center"/>
      <protection locked="1" hidden="1"/>
    </xf>
    <xf numFmtId="0" fontId="52" fillId="0" borderId="2" xfId="0" applyFont="1" applyBorder="1" applyAlignment="1">
      <alignment horizontal="center" vertical="center"/>
      <protection locked="1" hidden="1"/>
    </xf>
    <xf numFmtId="0" fontId="52" fillId="0" borderId="3" xfId="0" applyFont="1" applyBorder="1" applyAlignment="1">
      <alignment horizontal="center" vertical="center"/>
      <protection locked="1" hidden="1"/>
    </xf>
    <xf numFmtId="0" fontId="53" fillId="0" borderId="4" xfId="0" applyFont="1" applyBorder="1" applyAlignment="1">
      <alignment horizontal="center" vertical="center"/>
      <protection locked="1" hidden="1"/>
    </xf>
    <xf numFmtId="0" fontId="53" fillId="0" borderId="0" xfId="0" applyFont="1" applyBorder="1" applyAlignment="1">
      <alignment horizontal="center" vertical="center"/>
      <protection locked="1" hidden="1"/>
    </xf>
    <xf numFmtId="0" fontId="53" fillId="0" borderId="5" xfId="0" applyFont="1" applyBorder="1" applyAlignment="1">
      <alignment horizontal="center" vertical="center"/>
      <protection locked="1" hidden="1"/>
    </xf>
    <xf numFmtId="0" fontId="54" fillId="0" borderId="9" xfId="0" applyFont="1" applyBorder="1" applyAlignment="1">
      <alignment horizontal="center" vertical="center"/>
      <protection locked="1" hidden="1"/>
    </xf>
    <xf numFmtId="0" fontId="54" fillId="0" borderId="11" xfId="0" applyFont="1" applyBorder="1" applyAlignment="1">
      <alignment horizontal="center" vertical="center"/>
      <protection locked="1" hidden="1"/>
    </xf>
    <xf numFmtId="0" fontId="54" fillId="0" borderId="10" xfId="0" applyFont="1" applyBorder="1" applyAlignment="1">
      <alignment horizontal="center" vertical="center"/>
      <protection locked="1" hidden="1"/>
    </xf>
    <xf numFmtId="0" fontId="55" fillId="0" borderId="14" xfId="0" applyFont="1" applyBorder="1" applyAlignment="1">
      <alignment horizontal="center" vertical="center" wrapText="1"/>
      <protection locked="1" hidden="1"/>
    </xf>
    <xf numFmtId="0" fontId="55" fillId="0" borderId="15" xfId="0" applyFont="1" applyBorder="1" applyAlignment="1">
      <alignment horizontal="center" vertical="center" wrapText="1"/>
      <protection locked="1" hidden="1"/>
    </xf>
    <xf numFmtId="14" fontId="55" fillId="0" borderId="15" xfId="0" applyNumberFormat="1" applyFont="1" applyBorder="1" applyAlignment="1">
      <alignment horizontal="center" vertical="center" wrapText="1"/>
      <protection locked="1" hidden="1"/>
    </xf>
    <xf numFmtId="0" fontId="55" fillId="0" borderId="15" xfId="0" applyFont="1" applyBorder="1" applyAlignment="1">
      <alignment vertical="center" wrapText="1"/>
      <protection locked="1" hidden="1"/>
    </xf>
    <xf numFmtId="0" fontId="55" fillId="0" borderId="38" xfId="0" applyFont="1" applyBorder="1" applyAlignment="1">
      <alignment horizontal="center" vertical="center" wrapText="1"/>
      <protection locked="1" hidden="1"/>
    </xf>
    <xf numFmtId="0" fontId="55" fillId="0" borderId="39" xfId="0" applyFont="1" applyBorder="1" applyAlignment="1">
      <alignment horizontal="center" vertical="center" wrapText="1"/>
      <protection locked="1" hidden="1"/>
    </xf>
    <xf numFmtId="0" fontId="55" fillId="0" borderId="40" xfId="0" applyFont="1" applyBorder="1" applyAlignment="1">
      <alignment horizontal="center" vertical="center" wrapText="1"/>
      <protection locked="1" hidden="1"/>
    </xf>
    <xf numFmtId="0" fontId="55" fillId="0" borderId="43" xfId="0" applyFont="1" applyBorder="1" applyAlignment="1">
      <alignment horizontal="center" vertical="center" wrapText="1"/>
      <protection locked="1" hidden="1"/>
    </xf>
    <xf numFmtId="0" fontId="56" fillId="0" borderId="61" xfId="0" applyFont="1" applyBorder="1" applyAlignment="1">
      <alignment horizontal="center" vertical="center" wrapText="1"/>
      <protection locked="1" hidden="1"/>
    </xf>
    <xf numFmtId="0" fontId="56" fillId="0" borderId="24" xfId="0" applyFont="1" applyBorder="1" applyAlignment="1">
      <alignment horizontal="center" vertical="center" wrapText="1"/>
      <protection locked="1" hidden="1"/>
    </xf>
    <xf numFmtId="14" fontId="56" fillId="0" borderId="24" xfId="0" applyNumberFormat="1" applyFont="1" applyBorder="1" applyAlignment="1">
      <alignment horizontal="center" vertical="center" wrapText="1"/>
      <protection locked="1" hidden="1"/>
    </xf>
    <xf numFmtId="1" fontId="56" fillId="0" borderId="24" xfId="0" applyNumberFormat="1" applyFont="1" applyBorder="1" applyAlignment="1">
      <alignment horizontal="center" vertical="center" wrapText="1"/>
      <protection locked="1" hidden="1"/>
    </xf>
    <xf numFmtId="1" fontId="56" fillId="0" borderId="24" xfId="0" applyNumberFormat="1" applyFont="1" applyBorder="1" applyAlignment="1">
      <alignment horizontal="center" vertical="center" wrapText="1"/>
      <protection locked="1" hidden="1"/>
    </xf>
    <xf numFmtId="169" fontId="56" fillId="0" borderId="24" xfId="0" applyNumberFormat="1" applyFont="1" applyBorder="1" applyAlignment="1">
      <alignment horizontal="center" vertical="center" wrapText="1"/>
      <protection locked="1" hidden="1"/>
    </xf>
    <xf numFmtId="0" fontId="56" fillId="0" borderId="62" xfId="0" applyFont="1" applyBorder="1" applyAlignment="1">
      <alignment horizontal="center" vertical="center" wrapText="1"/>
      <protection locked="1" hidden="1"/>
    </xf>
    <xf numFmtId="0" fontId="56" fillId="0" borderId="19" xfId="0" applyFont="1" applyBorder="1" applyAlignment="1">
      <alignment horizontal="center" vertical="center" wrapText="1"/>
      <protection locked="1" hidden="1"/>
    </xf>
    <xf numFmtId="0" fontId="56" fillId="0" borderId="20" xfId="0" applyFont="1" applyBorder="1" applyAlignment="1">
      <alignment horizontal="center" vertical="center" wrapText="1"/>
      <protection locked="1" hidden="1"/>
    </xf>
    <xf numFmtId="14" fontId="56" fillId="0" borderId="20" xfId="0" applyNumberFormat="1" applyFont="1" applyBorder="1" applyAlignment="1">
      <alignment horizontal="center" vertical="center" wrapText="1"/>
      <protection locked="1" hidden="1"/>
    </xf>
    <xf numFmtId="1" fontId="56" fillId="0" borderId="20" xfId="0" applyNumberFormat="1" applyFont="1" applyBorder="1" applyAlignment="1">
      <alignment horizontal="center" vertical="center" wrapText="1"/>
      <protection locked="1" hidden="1"/>
    </xf>
    <xf numFmtId="1" fontId="56" fillId="0" borderId="20" xfId="0" applyNumberFormat="1" applyFont="1" applyBorder="1" applyAlignment="1">
      <alignment horizontal="center" vertical="center" wrapText="1"/>
      <protection locked="1" hidden="1"/>
    </xf>
    <xf numFmtId="169" fontId="56" fillId="0" borderId="20" xfId="0" applyNumberFormat="1" applyFont="1" applyBorder="1" applyAlignment="1">
      <alignment horizontal="center" vertical="center" wrapText="1"/>
      <protection locked="1" hidden="1"/>
    </xf>
    <xf numFmtId="0" fontId="56" fillId="0" borderId="44" xfId="0" applyFont="1" applyBorder="1" applyAlignment="1">
      <alignment horizontal="center" vertical="center" wrapText="1"/>
      <protection locked="1" hidden="1"/>
    </xf>
    <xf numFmtId="0" fontId="50" fillId="0" borderId="1" xfId="0" applyFont="1" applyBorder="1" applyAlignment="1">
      <alignment horizontal="center" vertical="center"/>
      <protection locked="1" hidden="1"/>
    </xf>
    <xf numFmtId="0" fontId="50" fillId="0" borderId="2" xfId="0" applyFont="1" applyBorder="1" applyAlignment="1">
      <alignment horizontal="center" vertical="center"/>
      <protection locked="1" hidden="1"/>
    </xf>
    <xf numFmtId="0" fontId="50" fillId="0" borderId="3" xfId="0" applyFont="1" applyBorder="1" applyAlignment="1">
      <alignment horizontal="center" vertical="center"/>
      <protection locked="1" hidden="1"/>
    </xf>
    <xf numFmtId="0" fontId="50" fillId="0" borderId="4" xfId="0" applyFont="1" applyBorder="1" applyAlignment="1">
      <alignment horizontal="center" vertical="center"/>
      <protection locked="1" hidden="1"/>
    </xf>
    <xf numFmtId="0" fontId="50" fillId="0" borderId="0" xfId="0" applyFont="1" applyBorder="1" applyAlignment="1">
      <alignment horizontal="center" vertical="center"/>
      <protection locked="1" hidden="1"/>
    </xf>
    <xf numFmtId="0" fontId="50" fillId="0" borderId="5" xfId="0" applyFont="1" applyBorder="1" applyAlignment="1">
      <alignment horizontal="center" vertical="center"/>
      <protection locked="1" hidden="1"/>
    </xf>
    <xf numFmtId="0" fontId="57" fillId="0" borderId="9" xfId="0" applyFont="1" applyBorder="1" applyAlignment="1">
      <alignment horizontal="center" vertical="bottom"/>
      <protection locked="1" hidden="1"/>
    </xf>
    <xf numFmtId="0" fontId="57" fillId="0" borderId="11" xfId="0" applyFont="1" applyBorder="1" applyAlignment="1">
      <alignment horizontal="center" vertical="bottom"/>
      <protection locked="1" hidden="1"/>
    </xf>
    <xf numFmtId="0" fontId="57" fillId="0" borderId="11" xfId="0" applyFont="1" applyBorder="1" applyAlignment="1">
      <alignment horizontal="center" vertical="center"/>
      <protection locked="1" hidden="1"/>
    </xf>
    <xf numFmtId="0" fontId="57" fillId="0" borderId="10" xfId="0" applyFont="1" applyBorder="1" applyAlignment="1">
      <alignment horizontal="center" vertical="bottom"/>
      <protection locked="1" hidden="1"/>
    </xf>
    <xf numFmtId="0" fontId="50" fillId="0" borderId="0" xfId="0" applyFont="1" applyAlignment="1">
      <alignment horizontal="center" vertical="center"/>
      <protection locked="1" hidden="1"/>
    </xf>
    <xf numFmtId="0" fontId="55" fillId="0" borderId="49" xfId="0" applyFont="1" applyBorder="1" applyAlignment="1">
      <alignment horizontal="center" vertical="center" wrapText="1"/>
      <protection locked="1" hidden="1"/>
    </xf>
    <xf numFmtId="0" fontId="55" fillId="0" borderId="16" xfId="0" applyFont="1" applyBorder="1" applyAlignment="1">
      <alignment horizontal="center" vertical="center" wrapText="1"/>
      <protection locked="1" hidden="1"/>
    </xf>
    <xf numFmtId="0" fontId="55" fillId="0" borderId="18" xfId="0" applyFont="1" applyBorder="1" applyAlignment="1">
      <alignment horizontal="center" vertical="center" wrapText="1"/>
      <protection locked="1" hidden="1"/>
    </xf>
    <xf numFmtId="0" fontId="55" fillId="0" borderId="63" xfId="0" applyFont="1" applyBorder="1" applyAlignment="1">
      <alignment horizontal="center" vertical="center" wrapText="1"/>
      <protection locked="1" hidden="1"/>
    </xf>
    <xf numFmtId="0" fontId="55" fillId="0" borderId="40" xfId="0" applyFont="1" applyBorder="1" applyAlignment="1">
      <alignment horizontal="center" vertical="center" wrapText="1"/>
      <protection locked="1" hidden="1"/>
    </xf>
    <xf numFmtId="0" fontId="24" fillId="0" borderId="61" xfId="0" applyFont="1" applyBorder="1" applyAlignment="1">
      <alignment horizontal="center" vertical="center" wrapText="1"/>
      <protection locked="1" hidden="1"/>
    </xf>
    <xf numFmtId="0" fontId="24" fillId="0" borderId="24" xfId="0" applyFont="1" applyBorder="1" applyAlignment="1">
      <alignment horizontal="center" vertical="center" wrapText="1"/>
      <protection locked="1" hidden="1"/>
    </xf>
    <xf numFmtId="14" fontId="24" fillId="0" borderId="24" xfId="0" applyNumberFormat="1" applyFont="1" applyBorder="1" applyAlignment="1">
      <alignment horizontal="center" vertical="center" wrapText="1"/>
      <protection locked="1" hidden="1"/>
    </xf>
    <xf numFmtId="169" fontId="24" fillId="0" borderId="24" xfId="0" applyNumberFormat="1" applyFont="1" applyBorder="1" applyAlignment="1">
      <alignment horizontal="center" vertical="center" wrapText="1"/>
      <protection locked="1" hidden="1"/>
    </xf>
    <xf numFmtId="1" fontId="24" fillId="0" borderId="24" xfId="0" applyNumberFormat="1" applyFont="1" applyBorder="1" applyAlignment="1">
      <alignment horizontal="center" vertical="center" wrapText="1"/>
      <protection locked="1" hidden="1"/>
    </xf>
    <xf numFmtId="171" fontId="24" fillId="0" borderId="24" xfId="0" applyNumberFormat="1" applyFont="1" applyBorder="1" applyAlignment="1">
      <alignment horizontal="center" vertical="center" wrapText="1"/>
      <protection locked="1" hidden="1"/>
    </xf>
    <xf numFmtId="0" fontId="24" fillId="0" borderId="62" xfId="0" applyFont="1" applyBorder="1" applyAlignment="1">
      <alignment horizontal="center" vertical="center" wrapText="1"/>
      <protection locked="1" hidden="1"/>
    </xf>
    <xf numFmtId="0" fontId="24" fillId="0" borderId="19" xfId="0" applyFont="1" applyBorder="1" applyAlignment="1">
      <alignment horizontal="center" vertical="center" wrapText="1"/>
      <protection locked="1" hidden="1"/>
    </xf>
    <xf numFmtId="0" fontId="24" fillId="0" borderId="20" xfId="0" applyFont="1" applyBorder="1" applyAlignment="1">
      <alignment horizontal="center" vertical="center" wrapText="1"/>
      <protection locked="1" hidden="1"/>
    </xf>
    <xf numFmtId="14" fontId="24" fillId="0" borderId="20" xfId="0" applyNumberFormat="1" applyFont="1" applyBorder="1" applyAlignment="1">
      <alignment horizontal="center" vertical="center" wrapText="1"/>
      <protection locked="1" hidden="1"/>
    </xf>
    <xf numFmtId="1" fontId="24" fillId="0" borderId="20" xfId="0" applyNumberFormat="1" applyFont="1" applyBorder="1" applyAlignment="1">
      <alignment horizontal="center" vertical="center" wrapText="1"/>
      <protection locked="1" hidden="1"/>
    </xf>
    <xf numFmtId="0" fontId="24" fillId="0" borderId="44" xfId="0" applyFont="1" applyBorder="1" applyAlignment="1">
      <alignment horizontal="center" vertical="center" wrapText="1"/>
      <protection locked="1" hidden="1"/>
    </xf>
    <xf numFmtId="0" fontId="50" fillId="0" borderId="0" xfId="0" applyFont="1" applyAlignment="1">
      <alignment horizontal="center" vertical="center"/>
    </xf>
    <xf numFmtId="0" fontId="51" fillId="0" borderId="0" xfId="0" applyFont="1" applyAlignment="1">
      <alignment horizontal="center" vertical="center"/>
    </xf>
    <xf numFmtId="0" fontId="58" fillId="0" borderId="1" xfId="0" applyFont="1" applyBorder="1" applyAlignment="1">
      <alignment horizontal="center" vertical="center"/>
    </xf>
    <xf numFmtId="0" fontId="58" fillId="0" borderId="2" xfId="0" applyFont="1" applyBorder="1" applyAlignment="1">
      <alignment horizontal="center" vertical="center"/>
    </xf>
    <xf numFmtId="0" fontId="58" fillId="0" borderId="3" xfId="0" applyFont="1" applyBorder="1" applyAlignment="1">
      <alignment horizontal="center" vertical="center"/>
    </xf>
    <xf numFmtId="0" fontId="59" fillId="0" borderId="4" xfId="0" applyFont="1" applyBorder="1" applyAlignment="1">
      <alignment horizontal="center" vertical="center"/>
    </xf>
    <xf numFmtId="0" fontId="59" fillId="0" borderId="0" xfId="0" applyFont="1" applyBorder="1" applyAlignment="1">
      <alignment horizontal="center" vertical="center"/>
    </xf>
    <xf numFmtId="0" fontId="59" fillId="0" borderId="5" xfId="0" applyFont="1" applyBorder="1" applyAlignment="1">
      <alignment horizontal="center" vertical="center"/>
    </xf>
    <xf numFmtId="0" fontId="60" fillId="0" borderId="4" xfId="0" applyFont="1" applyBorder="1" applyAlignment="1">
      <alignment horizontal="center" vertical="center"/>
    </xf>
    <xf numFmtId="0" fontId="60" fillId="0" borderId="0" xfId="0" applyFont="1" applyBorder="1" applyAlignment="1">
      <alignment horizontal="center" vertical="center"/>
    </xf>
    <xf numFmtId="0" fontId="60" fillId="0" borderId="5" xfId="0" applyFont="1" applyBorder="1" applyAlignment="1">
      <alignment horizontal="center" vertical="center"/>
    </xf>
    <xf numFmtId="0" fontId="60" fillId="0" borderId="14" xfId="0" applyFont="1" applyBorder="1" applyAlignment="1">
      <alignment horizontal="center" vertical="center" wrapText="1"/>
    </xf>
    <xf numFmtId="0" fontId="59" fillId="0" borderId="15" xfId="0" applyFont="1" applyBorder="1" applyAlignment="1">
      <alignment horizontal="center" vertical="center" wrapText="1"/>
    </xf>
    <xf numFmtId="0" fontId="60" fillId="0" borderId="15" xfId="0" applyFont="1" applyBorder="1" applyAlignment="1">
      <alignment horizontal="center" vertical="center" wrapText="1"/>
    </xf>
    <xf numFmtId="0" fontId="61" fillId="0" borderId="15" xfId="0" applyFont="1" applyBorder="1" applyAlignment="1">
      <alignment horizontal="center" vertical="center" wrapText="1"/>
    </xf>
    <xf numFmtId="14" fontId="29" fillId="0" borderId="15" xfId="0" applyNumberFormat="1" applyFont="1" applyBorder="1" applyAlignment="1">
      <alignment horizontal="center" vertical="center" wrapText="1"/>
    </xf>
    <xf numFmtId="0" fontId="61" fillId="0" borderId="15" xfId="0" applyFont="1" applyBorder="1" applyAlignment="1">
      <alignment vertical="center" wrapText="1"/>
    </xf>
    <xf numFmtId="0" fontId="62" fillId="0" borderId="15" xfId="0" applyFont="1" applyBorder="1" applyAlignment="1">
      <alignment horizontal="center" vertical="center" wrapText="1"/>
    </xf>
    <xf numFmtId="0" fontId="63" fillId="0" borderId="15" xfId="0" applyFont="1" applyBorder="1" applyAlignment="1">
      <alignment horizontal="center" vertical="center" wrapText="1"/>
    </xf>
    <xf numFmtId="0" fontId="60" fillId="0" borderId="38" xfId="0" applyFont="1" applyBorder="1" applyAlignment="1">
      <alignment horizontal="center" vertical="center" wrapText="1"/>
    </xf>
    <xf numFmtId="0" fontId="60" fillId="0" borderId="39" xfId="0" applyFont="1" applyBorder="1" applyAlignment="1">
      <alignment horizontal="center" vertical="center" wrapText="1"/>
    </xf>
    <xf numFmtId="0" fontId="59" fillId="0" borderId="40" xfId="0" applyFont="1" applyBorder="1" applyAlignment="1">
      <alignment horizontal="center" vertical="center" wrapText="1"/>
    </xf>
    <xf numFmtId="0" fontId="60" fillId="0" borderId="40" xfId="0" applyFont="1" applyBorder="1" applyAlignment="1">
      <alignment horizontal="center" vertical="center" wrapText="1"/>
    </xf>
    <xf numFmtId="0" fontId="62" fillId="0" borderId="40" xfId="0" applyFont="1" applyBorder="1" applyAlignment="1">
      <alignment horizontal="center" vertical="center" wrapText="1"/>
    </xf>
    <xf numFmtId="0" fontId="63" fillId="0" borderId="40" xfId="0" applyFont="1" applyBorder="1" applyAlignment="1">
      <alignment horizontal="center" vertical="center" wrapText="1"/>
    </xf>
    <xf numFmtId="0" fontId="60" fillId="0" borderId="4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15" xfId="0" applyFont="1" applyBorder="1" applyAlignment="1">
      <alignment horizontal="center" vertical="center" wrapText="1"/>
    </xf>
    <xf numFmtId="0" fontId="65" fillId="0" borderId="15" xfId="0" applyFont="1" applyBorder="1" applyAlignment="1">
      <alignment horizontal="center" vertical="center" wrapText="1"/>
    </xf>
    <xf numFmtId="169" fontId="65" fillId="0" borderId="15" xfId="0" applyNumberFormat="1" applyFont="1" applyBorder="1" applyAlignment="1">
      <alignment horizontal="center" vertical="center" wrapText="1"/>
    </xf>
    <xf numFmtId="1" fontId="41" fillId="0" borderId="15" xfId="0" applyNumberFormat="1" applyFont="1" applyBorder="1" applyAlignment="1">
      <alignment horizontal="center" vertical="center" wrapText="1"/>
    </xf>
    <xf numFmtId="0" fontId="64" fillId="0" borderId="38"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20" xfId="0" applyFont="1" applyBorder="1" applyAlignment="1">
      <alignment horizontal="center" vertical="center" wrapText="1"/>
    </xf>
    <xf numFmtId="0" fontId="65" fillId="0" borderId="20" xfId="0" applyFont="1" applyBorder="1" applyAlignment="1">
      <alignment horizontal="center" vertical="center" wrapText="1"/>
    </xf>
    <xf numFmtId="0" fontId="64" fillId="0" borderId="20" xfId="0" applyFont="1" applyBorder="1" applyAlignment="1">
      <alignment horizontal="center" vertical="bottom" wrapText="1"/>
    </xf>
    <xf numFmtId="169" fontId="65" fillId="0" borderId="20" xfId="0" applyNumberFormat="1" applyFont="1" applyBorder="1" applyAlignment="1">
      <alignment horizontal="center" vertical="center" wrapText="1"/>
    </xf>
    <xf numFmtId="1" fontId="65" fillId="0" borderId="20" xfId="0" applyNumberFormat="1" applyFont="1" applyBorder="1" applyAlignment="1">
      <alignment horizontal="center" vertical="center" wrapText="1"/>
    </xf>
    <xf numFmtId="0" fontId="64" fillId="0" borderId="44" xfId="0" applyFont="1" applyBorder="1" applyAlignment="1">
      <alignment horizontal="center" vertical="center" wrapText="1"/>
    </xf>
    <xf numFmtId="0" fontId="64" fillId="0" borderId="40" xfId="0" applyFont="1" applyBorder="1" applyAlignment="1">
      <alignment horizontal="center" vertical="center" wrapText="1"/>
    </xf>
    <xf numFmtId="0" fontId="65" fillId="0" borderId="40" xfId="0" applyFont="1" applyBorder="1" applyAlignment="1">
      <alignment horizontal="center" vertical="center" wrapText="1"/>
    </xf>
    <xf numFmtId="169" fontId="65" fillId="0" borderId="40" xfId="0" applyNumberFormat="1" applyFont="1" applyBorder="1" applyAlignment="1">
      <alignment horizontal="center" vertical="center" wrapText="1"/>
    </xf>
    <xf numFmtId="0" fontId="64" fillId="0" borderId="43" xfId="0" applyFont="1" applyBorder="1" applyAlignment="1">
      <alignment horizontal="center" vertical="center" wrapText="1"/>
    </xf>
    <xf numFmtId="0" fontId="50" fillId="0" borderId="1" xfId="0" applyFont="1" applyBorder="1" applyAlignment="1">
      <alignment horizontal="center" vertical="center"/>
    </xf>
    <xf numFmtId="0" fontId="50" fillId="0" borderId="2" xfId="0" applyFont="1" applyBorder="1" applyAlignment="1">
      <alignment horizontal="center" vertical="center"/>
    </xf>
    <xf numFmtId="0" fontId="50" fillId="0" borderId="3" xfId="0" applyFont="1" applyBorder="1" applyAlignment="1">
      <alignment horizontal="center" vertical="center"/>
    </xf>
    <xf numFmtId="0" fontId="50" fillId="0" borderId="4" xfId="0" applyFont="1" applyBorder="1" applyAlignment="1">
      <alignment horizontal="center" vertical="center"/>
    </xf>
    <xf numFmtId="0" fontId="50" fillId="0" borderId="0" xfId="0" applyFont="1" applyBorder="1" applyAlignment="1">
      <alignment horizontal="center" vertical="center"/>
    </xf>
    <xf numFmtId="0" fontId="50" fillId="0" borderId="5" xfId="0" applyFont="1" applyBorder="1" applyAlignment="1">
      <alignment horizontal="center" vertical="center"/>
    </xf>
    <xf numFmtId="0" fontId="66" fillId="0" borderId="9" xfId="0" applyFont="1" applyBorder="1" applyAlignment="1">
      <alignment horizontal="left" vertical="bottom"/>
    </xf>
    <xf numFmtId="0" fontId="66" fillId="0" borderId="11" xfId="0" applyFont="1" applyBorder="1" applyAlignment="1">
      <alignment horizontal="left" vertical="bottom"/>
    </xf>
    <xf numFmtId="0" fontId="66" fillId="0" borderId="11" xfId="0" applyFont="1" applyBorder="1" applyAlignment="1">
      <alignment horizontal="right" vertical="bottom"/>
    </xf>
    <xf numFmtId="0" fontId="50" fillId="0" borderId="11" xfId="0" applyFont="1" applyBorder="1" applyAlignment="1">
      <alignment horizontal="center" vertical="bottom"/>
    </xf>
    <xf numFmtId="0" fontId="66" fillId="0" borderId="11" xfId="0" applyFont="1" applyBorder="1" applyAlignment="1">
      <alignment horizontal="center" vertical="bottom"/>
    </xf>
    <xf numFmtId="0" fontId="51" fillId="0" borderId="11" xfId="0" applyFont="1" applyBorder="1" applyAlignment="1">
      <alignment horizontal="center" vertical="bottom" wrapText="1"/>
    </xf>
    <xf numFmtId="0" fontId="51" fillId="0" borderId="10" xfId="0" applyFont="1" applyBorder="1" applyAlignment="1">
      <alignment horizontal="center" vertical="bottom" wrapText="1"/>
    </xf>
    <xf numFmtId="0" fontId="61" fillId="0" borderId="40" xfId="0" applyFont="1" applyBorder="1" applyAlignment="1">
      <alignment horizontal="center" vertical="center" wrapText="1"/>
    </xf>
    <xf numFmtId="0" fontId="66" fillId="0" borderId="11" xfId="0" applyFont="1" applyBorder="1" applyAlignment="1">
      <alignment horizontal="center" vertical="bottom"/>
    </xf>
  </cellXfs>
  <cellStyles count="1">
    <cellStyle name="常规" xfId="0" builtinId="0"/>
  </cellStyles>
  <dxfs count="6">
    <dxf>
      <font>
        <color rgb="FFFFFFFF"/>
      </font>
    </dxf>
    <dxf>
      <font>
        <color rgb="FFFFFFFF"/>
      </font>
    </dxf>
    <dxf>
      <font>
        <color rgb="FFFFFFFF"/>
      </font>
    </dxf>
    <dxf>
      <font>
        <color rgb="FFFFFFFF"/>
      </font>
    </dxf>
    <dxf>
      <font>
        <color rgb="FFFFFFFF"/>
      </font>
    </dxf>
    <dxf>
      <font>
        <color rgb="FFFFFFFF"/>
      </font>
    </dxf>
  </dxfs>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www.wps.cn/officeDocument/2020/cellImage" Target="cellimages.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0.jpeg"/><Relationship Id="rId2" Type="http://schemas.openxmlformats.org/officeDocument/2006/relationships/hyperlink" Target="https://youtu.be/StalVoYFhi8" TargetMode="External"/></Relationships>
</file>

<file path=xl/drawings/drawing1.xml><?xml version="1.0" encoding="utf-8"?>
<xdr:wsDr xmlns:xdr="http://schemas.openxmlformats.org/drawingml/2006/spreadsheetDrawing" xmlns:a="http://schemas.openxmlformats.org/drawingml/2006/main">
  <xdr:twoCellAnchor>
    <xdr:from>
      <xdr:col>7</xdr:col>
      <xdr:colOff>34791</xdr:colOff>
      <xdr:row>2</xdr:row>
      <xdr:rowOff>63437</xdr:rowOff>
    </xdr:from>
    <xdr:to>
      <xdr:col>7</xdr:col>
      <xdr:colOff>1798292</xdr:colOff>
      <xdr:row>5</xdr:row>
      <xdr:rowOff>431787</xdr:rowOff>
    </xdr:to>
    <xdr:pic>
      <xdr:nvPicPr>
        <xdr:cNvPr id="2" name="Picture 17" descr="IMG_20220427_183058_453.jpg"/>
        <xdr:cNvPicPr/>
      </xdr:nvPicPr>
      <xdr:blipFill>
        <a:blip xmlns:r="http://schemas.openxmlformats.org/officeDocument/2006/relationships" r:embed="rId1"/>
        <a:srcRect/>
        <a:stretch>
          <a:fillRect/>
        </a:stretch>
      </xdr:blipFill>
      <xdr:spPr>
        <a:xfrm flipH="1">
          <a:off x="8799120" y="595871"/>
          <a:ext cx="1764104" cy="1937780"/>
        </a:xfrm>
        <a:prstGeom prst="rect">
          <a:avLst/>
        </a:prstGeom>
        <a:noFill/>
        <a:ln w="88900" cap="sq" cmpd="thickThin">
          <a:solidFill>
            <a:srgbClr val="000000"/>
          </a:solidFill>
          <a:prstDash val="solid"/>
          <a:miter/>
        </a:ln>
        <a:effectLst>
          <a:outerShdw dist="0" dir="0" kx="0" algn="ctr" rotWithShape="0">
            <a:srgbClr val="000000"/>
          </a:outerShdw>
        </a:effectLst>
      </xdr:spPr>
    </xdr:pic>
    <xdr:clientData/>
  </xdr:twoCellAnchor>
  <xdr:twoCellAnchor>
    <xdr:from>
      <xdr:col>6</xdr:col>
      <xdr:colOff>2446704</xdr:colOff>
      <xdr:row>6</xdr:row>
      <xdr:rowOff>25300</xdr:rowOff>
    </xdr:from>
    <xdr:to>
      <xdr:col>7</xdr:col>
      <xdr:colOff>1817862</xdr:colOff>
      <xdr:row>6</xdr:row>
      <xdr:rowOff>733722</xdr:rowOff>
    </xdr:to>
    <xdr:sp macro="" textlink="">
      <xdr:nvSpPr>
        <xdr:cNvPr id="3" name="roundRect">
          <a:hlinkClick xmlns:r="http://schemas.openxmlformats.org/officeDocument/2006/relationships" r:id="rId2"/>
        </xdr:cNvPr>
        <xdr:cNvSpPr/>
      </xdr:nvSpPr>
      <xdr:spPr>
        <a:xfrm>
          <a:off x="8791575" y="2647950"/>
          <a:ext cx="2057400" cy="714375"/>
        </a:xfrm>
        <a:prstGeom prst="roundRect">
          <a:avLst/>
        </a:prstGeom>
        <a:solidFill>
          <a:srgbClr val="f79545"/>
        </a:solidFill>
        <a:ln w="9525" cap="flat" cmpd="sng">
          <a:solidFill>
            <a:srgbClr val="f79545"/>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ctr"/>
        <a:lstStyle/>
        <a:p>
          <a:pPr algn="ctr"/>
          <a:r>
            <a:rPr lang="en-US" altLang="zh-CN" sz="2200" b="1">
              <a:solidFill>
                <a:srgbClr val="003366"/>
              </a:solidFill>
              <a:latin typeface="Calibri" panose="" pitchFamily="0" charset="0"/>
              <a:ea typeface="Calibri" panose="" pitchFamily="0" charset="0"/>
            </a:rPr>
            <a:t>यहाँ क्लिक करें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tabColor rgb="FF00B050"/>
  </sheetPr>
  <dimension ref="A1:J26"/>
  <sheetViews>
    <sheetView workbookViewId="0" showGridLines="0" showRowColHeaders="0">
      <selection activeCell="A2" sqref="A2:I2"/>
    </sheetView>
  </sheetViews>
  <sheetFormatPr defaultRowHeight="15.0" defaultColWidth="0" zeroHeight="1"/>
  <cols>
    <col min="1" max="1" customWidth="1" width="3.8554688" style="0"/>
    <col min="2" max="5" customWidth="1" width="20.710938" style="0"/>
    <col min="6" max="6" customWidth="1" width="4.2851562" style="0"/>
    <col min="7" max="7" customWidth="1" width="40.285156" style="0"/>
    <col min="8" max="8" customWidth="1" width="28.285156" style="0"/>
    <col min="9" max="9" customWidth="1" width="3.5703125" style="0"/>
    <col min="10" max="16384" hidden="1" customWidth="0" width="9.140625" style="0"/>
  </cols>
  <sheetData>
    <row r="1" spans="8:8" ht="41.25" customHeight="1">
      <c r="A1" s="1" t="s">
        <v>191</v>
      </c>
      <c r="B1" s="2"/>
      <c r="C1" s="2"/>
      <c r="D1" s="2"/>
      <c r="E1" s="2"/>
      <c r="F1" s="2"/>
      <c r="G1" s="2"/>
      <c r="H1" s="2"/>
      <c r="I1" s="3"/>
    </row>
    <row r="2" spans="8:8" ht="17.25" customHeight="1">
      <c r="A2" s="4"/>
      <c r="B2" s="5"/>
      <c r="C2" s="5"/>
      <c r="D2" s="5"/>
      <c r="E2" s="5"/>
      <c r="F2" s="5"/>
      <c r="G2" s="5"/>
      <c r="H2" s="5"/>
      <c r="I2" s="6"/>
    </row>
    <row r="3" spans="8:8" ht="41.25" customHeight="1">
      <c r="A3" s="7"/>
      <c r="B3" s="8" t="s">
        <v>102</v>
      </c>
      <c r="C3" s="9"/>
      <c r="D3" s="9"/>
      <c r="E3" s="10"/>
      <c r="F3" s="11"/>
      <c r="G3" s="12" t="s">
        <v>98</v>
      </c>
      <c r="H3" s="13"/>
      <c r="I3" s="14"/>
    </row>
    <row r="4" spans="8:8" ht="41.25" customHeight="1">
      <c r="A4" s="7"/>
      <c r="B4" s="15" t="s">
        <v>174</v>
      </c>
      <c r="C4" s="16"/>
      <c r="D4" s="16"/>
      <c r="E4" s="17"/>
      <c r="F4" s="11"/>
      <c r="G4" s="18" t="s">
        <v>99</v>
      </c>
      <c r="H4" s="19"/>
      <c r="I4" s="14"/>
    </row>
    <row r="5" spans="8:8" ht="41.25" customHeight="1">
      <c r="A5" s="7"/>
      <c r="B5" s="20"/>
      <c r="C5" s="16"/>
      <c r="D5" s="16"/>
      <c r="E5" s="17"/>
      <c r="F5" s="11"/>
      <c r="G5" s="21" t="s">
        <v>100</v>
      </c>
      <c r="H5" s="19"/>
      <c r="I5" s="14"/>
    </row>
    <row r="6" spans="8:8" ht="41.25" customHeight="1">
      <c r="A6" s="7"/>
      <c r="B6" s="20"/>
      <c r="C6" s="16"/>
      <c r="D6" s="16"/>
      <c r="E6" s="17"/>
      <c r="F6" s="11"/>
      <c r="G6" s="22" t="s">
        <v>101</v>
      </c>
      <c r="H6" s="23"/>
      <c r="I6" s="14"/>
    </row>
    <row r="7" spans="8:8" ht="63.75" customHeight="1">
      <c r="A7" s="7"/>
      <c r="B7" s="24"/>
      <c r="C7" s="25"/>
      <c r="D7" s="25"/>
      <c r="E7" s="26"/>
      <c r="F7" s="11"/>
      <c r="G7" s="27" t="s">
        <v>103</v>
      </c>
      <c r="H7" s="28"/>
      <c r="I7" s="14"/>
    </row>
    <row r="8" spans="8:8" ht="19.5" customHeight="1">
      <c r="A8" s="29"/>
      <c r="B8" s="30"/>
      <c r="C8" s="30"/>
      <c r="D8" s="30"/>
      <c r="E8" s="30"/>
      <c r="F8" s="30"/>
      <c r="G8" s="30"/>
      <c r="H8" s="30"/>
      <c r="I8" s="31"/>
    </row>
    <row r="9" spans="8:8" ht="15.0" hidden="1"/>
    <row r="10" spans="8:8" ht="15.0" hidden="1"/>
    <row r="11" spans="8:8" ht="15.0" hidden="1"/>
    <row r="12" spans="8:8" ht="15.0" hidden="1"/>
    <row r="13" spans="8:8" ht="15.0" hidden="1"/>
    <row r="14" spans="8:8" ht="15.0" hidden="1"/>
    <row r="15" spans="8:8" ht="15.0" hidden="1"/>
    <row r="16" spans="8:8" ht="15.0" hidden="1"/>
    <row r="17" spans="8:8" ht="15.0" hidden="1"/>
    <row r="18" spans="8:8" ht="15.0" hidden="1"/>
    <row r="19" spans="8:8" ht="15.0" hidden="1"/>
    <row r="20" spans="8:8" ht="15.0" hidden="1"/>
    <row r="21" spans="8:8" ht="15.0" hidden="1"/>
    <row r="22" spans="8:8" ht="15.0" hidden="1"/>
    <row r="23" spans="8:8" ht="15.0" hidden="1"/>
    <row r="24" spans="8:8" ht="15.0" hidden="1"/>
    <row r="25" spans="8:8" ht="15.0" hidden="1"/>
    <row r="26" spans="8:8" ht="15.0" hidden="1"/>
  </sheetData>
  <sheetProtection password="e8fa" sheet="1" objects="1" scenarios="1" selectLockedCells="1"/>
  <mergeCells count="9">
    <mergeCell ref="I3:I8"/>
    <mergeCell ref="A8:H8"/>
    <mergeCell ref="B4:E7"/>
    <mergeCell ref="H3:H6"/>
    <mergeCell ref="A3:A7"/>
    <mergeCell ref="F3:F7"/>
    <mergeCell ref="A1:I1"/>
    <mergeCell ref="B3:E3"/>
    <mergeCell ref="A2:I2"/>
  </mergeCells>
  <pageMargins left="0.7" right="0.7" top="0.75" bottom="0.75" header="0.3" footer="0.3"/>
  <drawing r:id="rId1"/>
</worksheet>
</file>

<file path=xl/worksheets/sheet10.xml><?xml version="1.0" encoding="utf-8"?>
<worksheet xmlns:r="http://schemas.openxmlformats.org/officeDocument/2006/relationships" xmlns="http://schemas.openxmlformats.org/spreadsheetml/2006/main">
  <dimension ref="A1:L28"/>
  <sheetViews>
    <sheetView workbookViewId="0" topLeftCell="A13" zoomScale="70">
      <selection activeCell="H22" sqref="H22"/>
    </sheetView>
  </sheetViews>
  <sheetFormatPr defaultRowHeight="33.75" defaultColWidth="0" zeroHeight="1"/>
  <cols>
    <col min="1" max="1" customWidth="1" width="8.855469" style="461"/>
    <col min="2" max="3" customWidth="1" width="31.285156" style="461"/>
    <col min="4" max="4" customWidth="1" bestFit="1" width="10.140625" style="461"/>
    <col min="5" max="5" customWidth="1" width="45.42578" style="462"/>
    <col min="6" max="6" customWidth="1" width="24.285156" style="461"/>
    <col min="7" max="7" customWidth="1" width="16.570312" style="461"/>
    <col min="8" max="9" customWidth="1" width="26.285156" style="461"/>
    <col min="10" max="10" customWidth="1" width="27.425781" style="461"/>
    <col min="11" max="11" customWidth="1" width="9.140625" style="0"/>
    <col min="12" max="16384" hidden="1" customWidth="0" width="9.140625" style="0"/>
  </cols>
  <sheetData>
    <row r="1" spans="8:8" ht="41.25">
      <c r="A1" s="463" t="s">
        <v>171</v>
      </c>
      <c r="B1" s="464"/>
      <c r="C1" s="464"/>
      <c r="D1" s="464"/>
      <c r="E1" s="464"/>
      <c r="F1" s="464"/>
      <c r="G1" s="464"/>
      <c r="H1" s="464"/>
      <c r="I1" s="464"/>
      <c r="J1" s="465"/>
    </row>
    <row r="2" spans="8:8" ht="33.75">
      <c r="A2" s="466" t="s">
        <v>172</v>
      </c>
      <c r="B2" s="467"/>
      <c r="C2" s="467"/>
      <c r="D2" s="467"/>
      <c r="E2" s="467"/>
      <c r="F2" s="467"/>
      <c r="G2" s="467"/>
      <c r="H2" s="467"/>
      <c r="I2" s="467"/>
      <c r="J2" s="468"/>
    </row>
    <row r="3" spans="8:8" ht="36.0">
      <c r="A3" s="469" t="s">
        <v>173</v>
      </c>
      <c r="B3" s="470"/>
      <c r="C3" s="470"/>
      <c r="D3" s="470"/>
      <c r="E3" s="470"/>
      <c r="F3" s="470"/>
      <c r="G3" s="470"/>
      <c r="H3" s="470"/>
      <c r="I3" s="470"/>
      <c r="J3" s="471"/>
    </row>
    <row r="4" spans="8:8" ht="15.0">
      <c r="A4" s="472" t="s">
        <v>150</v>
      </c>
      <c r="B4" s="473" t="s">
        <v>151</v>
      </c>
      <c r="C4" s="474" t="s">
        <v>152</v>
      </c>
      <c r="D4" s="473" t="s">
        <v>153</v>
      </c>
      <c r="E4" s="473" t="s">
        <v>158</v>
      </c>
      <c r="F4" s="474" t="s">
        <v>155</v>
      </c>
      <c r="G4" s="474" t="s">
        <v>154</v>
      </c>
      <c r="H4" s="475" t="s">
        <v>162</v>
      </c>
      <c r="I4" s="479" t="s">
        <v>163</v>
      </c>
      <c r="J4" s="480" t="s">
        <v>164</v>
      </c>
    </row>
    <row r="5" spans="8:8" ht="54.75" customHeight="1">
      <c r="A5" s="481"/>
      <c r="B5" s="482"/>
      <c r="C5" s="483"/>
      <c r="D5" s="482"/>
      <c r="E5" s="482"/>
      <c r="F5" s="483"/>
      <c r="G5" s="483"/>
      <c r="H5" s="517"/>
      <c r="I5" s="485"/>
      <c r="J5" s="486"/>
    </row>
    <row r="6" spans="8:8" ht="33.0" customHeight="1">
      <c r="A6" s="487">
        <v>1.0</v>
      </c>
      <c r="B6" s="488"/>
      <c r="C6" s="488"/>
      <c r="D6" s="489"/>
      <c r="E6" s="488"/>
      <c r="F6" s="490"/>
      <c r="G6" s="489"/>
      <c r="H6" s="490"/>
      <c r="I6" s="490"/>
      <c r="J6" s="492"/>
    </row>
    <row r="7" spans="8:8" ht="33.0" customHeight="1">
      <c r="A7" s="493">
        <v>2.0</v>
      </c>
      <c r="B7" s="494"/>
      <c r="C7" s="494"/>
      <c r="D7" s="495"/>
      <c r="E7" s="496"/>
      <c r="F7" s="497"/>
      <c r="G7" s="495"/>
      <c r="H7" s="497"/>
      <c r="I7" s="497"/>
      <c r="J7" s="499"/>
    </row>
    <row r="8" spans="8:8" ht="33.0" customHeight="1">
      <c r="A8" s="493">
        <v>3.0</v>
      </c>
      <c r="B8" s="494"/>
      <c r="C8" s="494"/>
      <c r="D8" s="495"/>
      <c r="E8" s="496"/>
      <c r="F8" s="497"/>
      <c r="G8" s="495"/>
      <c r="H8" s="497"/>
      <c r="I8" s="497"/>
      <c r="J8" s="499"/>
    </row>
    <row r="9" spans="8:8" ht="33.0" customHeight="1">
      <c r="A9" s="493">
        <v>4.0</v>
      </c>
      <c r="B9" s="494"/>
      <c r="C9" s="494"/>
      <c r="D9" s="495"/>
      <c r="E9" s="494"/>
      <c r="F9" s="497"/>
      <c r="G9" s="495"/>
      <c r="H9" s="497"/>
      <c r="I9" s="497"/>
      <c r="J9" s="499"/>
    </row>
    <row r="10" spans="8:8" ht="33.0" customHeight="1">
      <c r="A10" s="493">
        <v>5.0</v>
      </c>
      <c r="B10" s="494"/>
      <c r="C10" s="494"/>
      <c r="D10" s="495"/>
      <c r="E10" s="494"/>
      <c r="F10" s="497"/>
      <c r="G10" s="495"/>
      <c r="H10" s="497"/>
      <c r="I10" s="497"/>
      <c r="J10" s="499"/>
    </row>
    <row r="11" spans="8:8" ht="33.0" customHeight="1">
      <c r="A11" s="493">
        <v>6.0</v>
      </c>
      <c r="B11" s="494"/>
      <c r="C11" s="494"/>
      <c r="D11" s="495"/>
      <c r="E11" s="496"/>
      <c r="F11" s="497"/>
      <c r="G11" s="495"/>
      <c r="H11" s="497"/>
      <c r="I11" s="497"/>
      <c r="J11" s="499"/>
    </row>
    <row r="12" spans="8:8" ht="33.0" customHeight="1">
      <c r="A12" s="493">
        <v>7.0</v>
      </c>
      <c r="B12" s="494"/>
      <c r="C12" s="494"/>
      <c r="D12" s="495"/>
      <c r="E12" s="494"/>
      <c r="F12" s="497"/>
      <c r="G12" s="495"/>
      <c r="H12" s="497"/>
      <c r="I12" s="497"/>
      <c r="J12" s="499"/>
    </row>
    <row r="13" spans="8:8" ht="33.0" customHeight="1">
      <c r="A13" s="493">
        <v>8.0</v>
      </c>
      <c r="B13" s="494"/>
      <c r="C13" s="494"/>
      <c r="D13" s="495"/>
      <c r="E13" s="494"/>
      <c r="F13" s="497"/>
      <c r="G13" s="495"/>
      <c r="H13" s="497"/>
      <c r="I13" s="497"/>
      <c r="J13" s="499"/>
    </row>
    <row r="14" spans="8:8" ht="33.0" customHeight="1">
      <c r="A14" s="493">
        <v>9.0</v>
      </c>
      <c r="B14" s="494"/>
      <c r="C14" s="494"/>
      <c r="D14" s="495"/>
      <c r="E14" s="496"/>
      <c r="F14" s="497"/>
      <c r="G14" s="495"/>
      <c r="H14" s="497"/>
      <c r="I14" s="497"/>
      <c r="J14" s="499"/>
    </row>
    <row r="15" spans="8:8" ht="33.0" customHeight="1">
      <c r="A15" s="493">
        <v>10.0</v>
      </c>
      <c r="B15" s="494"/>
      <c r="C15" s="494"/>
      <c r="D15" s="495"/>
      <c r="E15" s="494"/>
      <c r="F15" s="497"/>
      <c r="G15" s="495"/>
      <c r="H15" s="497"/>
      <c r="I15" s="497"/>
      <c r="J15" s="499"/>
    </row>
    <row r="16" spans="8:8" ht="33.0" customHeight="1">
      <c r="A16" s="493">
        <v>11.0</v>
      </c>
      <c r="B16" s="494"/>
      <c r="C16" s="494"/>
      <c r="D16" s="495"/>
      <c r="E16" s="494"/>
      <c r="F16" s="497"/>
      <c r="G16" s="495"/>
      <c r="H16" s="497"/>
      <c r="I16" s="497"/>
      <c r="J16" s="499"/>
    </row>
    <row r="17" spans="8:8" ht="33.0" customHeight="1">
      <c r="A17" s="493">
        <v>12.0</v>
      </c>
      <c r="B17" s="494"/>
      <c r="C17" s="494"/>
      <c r="D17" s="495"/>
      <c r="E17" s="494"/>
      <c r="F17" s="497"/>
      <c r="G17" s="495"/>
      <c r="H17" s="497"/>
      <c r="I17" s="497"/>
      <c r="J17" s="499"/>
    </row>
    <row r="18" spans="8:8" ht="33.0" customHeight="1">
      <c r="A18" s="493">
        <v>13.0</v>
      </c>
      <c r="B18" s="494"/>
      <c r="C18" s="494"/>
      <c r="D18" s="495"/>
      <c r="E18" s="494"/>
      <c r="F18" s="497"/>
      <c r="G18" s="495"/>
      <c r="H18" s="497"/>
      <c r="I18" s="497"/>
      <c r="J18" s="499"/>
    </row>
    <row r="19" spans="8:8" ht="33.0" customHeight="1">
      <c r="A19" s="493">
        <v>14.0</v>
      </c>
      <c r="B19" s="494"/>
      <c r="C19" s="494"/>
      <c r="D19" s="495"/>
      <c r="E19" s="494"/>
      <c r="F19" s="497"/>
      <c r="G19" s="495"/>
      <c r="H19" s="497"/>
      <c r="I19" s="497"/>
      <c r="J19" s="499"/>
    </row>
    <row r="20" spans="8:8" ht="33.0" customHeight="1">
      <c r="A20" s="493">
        <v>15.0</v>
      </c>
      <c r="B20" s="494"/>
      <c r="C20" s="494"/>
      <c r="D20" s="495"/>
      <c r="E20" s="494"/>
      <c r="F20" s="497"/>
      <c r="G20" s="495"/>
      <c r="H20" s="497"/>
      <c r="I20" s="497"/>
      <c r="J20" s="499"/>
    </row>
    <row r="21" spans="8:8" ht="33.0" customHeight="1">
      <c r="A21" s="493">
        <v>16.0</v>
      </c>
      <c r="B21" s="494"/>
      <c r="C21" s="494"/>
      <c r="D21" s="495"/>
      <c r="E21" s="494"/>
      <c r="F21" s="497"/>
      <c r="G21" s="495"/>
      <c r="H21" s="497"/>
      <c r="I21" s="497"/>
      <c r="J21" s="499"/>
    </row>
    <row r="22" spans="8:8" ht="33.0" customHeight="1">
      <c r="A22" s="493">
        <v>17.0</v>
      </c>
      <c r="B22" s="494"/>
      <c r="C22" s="494"/>
      <c r="D22" s="495"/>
      <c r="E22" s="494"/>
      <c r="F22" s="497"/>
      <c r="G22" s="495"/>
      <c r="H22" s="497"/>
      <c r="I22" s="497"/>
      <c r="J22" s="499"/>
    </row>
    <row r="23" spans="8:8" ht="33.0" customHeight="1">
      <c r="A23" s="493">
        <v>18.0</v>
      </c>
      <c r="B23" s="494"/>
      <c r="C23" s="494"/>
      <c r="D23" s="495"/>
      <c r="E23" s="494"/>
      <c r="F23" s="497"/>
      <c r="G23" s="495"/>
      <c r="H23" s="497"/>
      <c r="I23" s="497"/>
      <c r="J23" s="499"/>
    </row>
    <row r="24" spans="8:8" ht="33.0" customHeight="1">
      <c r="A24" s="493">
        <v>19.0</v>
      </c>
      <c r="B24" s="494"/>
      <c r="C24" s="494"/>
      <c r="D24" s="495"/>
      <c r="E24" s="494"/>
      <c r="F24" s="497"/>
      <c r="G24" s="495"/>
      <c r="H24" s="497"/>
      <c r="I24" s="497"/>
      <c r="J24" s="499"/>
    </row>
    <row r="25" spans="8:8" ht="33.0" customHeight="1">
      <c r="A25" s="493">
        <v>20.0</v>
      </c>
      <c r="B25" s="500"/>
      <c r="C25" s="500"/>
      <c r="D25" s="501"/>
      <c r="E25" s="500"/>
      <c r="F25" s="502"/>
      <c r="G25" s="501"/>
      <c r="H25" s="502"/>
      <c r="I25" s="502"/>
      <c r="J25" s="503"/>
    </row>
    <row r="26" spans="8:8" ht="33.75" customHeight="1">
      <c r="A26" s="504"/>
      <c r="B26" s="505"/>
      <c r="C26" s="505"/>
      <c r="D26" s="505"/>
      <c r="E26" s="505"/>
      <c r="F26" s="505"/>
      <c r="G26" s="505"/>
      <c r="H26" s="505"/>
      <c r="I26" s="505"/>
      <c r="J26" s="506"/>
    </row>
    <row r="27" spans="8:8" ht="33.75" customHeight="1">
      <c r="A27" s="507"/>
      <c r="B27" s="508"/>
      <c r="C27" s="508"/>
      <c r="D27" s="508"/>
      <c r="E27" s="508"/>
      <c r="F27" s="508"/>
      <c r="G27" s="508"/>
      <c r="H27" s="508"/>
      <c r="I27" s="508"/>
      <c r="J27" s="509"/>
    </row>
    <row r="28" spans="8:8" ht="28.5">
      <c r="A28" s="510" t="s">
        <v>165</v>
      </c>
      <c r="B28" s="511"/>
      <c r="C28" s="512" t="s">
        <v>166</v>
      </c>
      <c r="D28" s="512"/>
      <c r="E28" s="518" t="s">
        <v>167</v>
      </c>
      <c r="F28" s="514" t="s">
        <v>170</v>
      </c>
      <c r="G28" s="514"/>
      <c r="H28" s="514"/>
      <c r="I28" s="515" t="s">
        <v>168</v>
      </c>
      <c r="J28" s="516"/>
    </row>
  </sheetData>
  <mergeCells count="18">
    <mergeCell ref="A4:A5"/>
    <mergeCell ref="I4:I5"/>
    <mergeCell ref="E4:E5"/>
    <mergeCell ref="D4:D5"/>
    <mergeCell ref="F28:H28"/>
    <mergeCell ref="A28:B28"/>
    <mergeCell ref="C28:D28"/>
    <mergeCell ref="I28:J28"/>
    <mergeCell ref="A1:J1"/>
    <mergeCell ref="A2:J2"/>
    <mergeCell ref="A3:J3"/>
    <mergeCell ref="H4:H5"/>
    <mergeCell ref="J4:J5"/>
    <mergeCell ref="B4:B5"/>
    <mergeCell ref="F4:F5"/>
    <mergeCell ref="C4:C5"/>
    <mergeCell ref="G4:G5"/>
    <mergeCell ref="A26:J27"/>
  </mergeCells>
  <pageMargins left="0.35433070866141736" right="0.2362204724409449" top="0.2755905511811024" bottom="0.15748031496062992" header="0.1968503937007874" footer="0.11811023622047245"/>
  <pageSetup paperSize="9" scale="57" orientation="landscape"/>
</worksheet>
</file>

<file path=xl/worksheets/sheet2.xml><?xml version="1.0" encoding="utf-8"?>
<worksheet xmlns:r="http://schemas.openxmlformats.org/officeDocument/2006/relationships" xmlns="http://schemas.openxmlformats.org/spreadsheetml/2006/main">
  <sheetPr>
    <tabColor rgb="FFFF0000"/>
  </sheetPr>
  <dimension ref="A1:XFD34"/>
  <sheetViews>
    <sheetView tabSelected="1" workbookViewId="0" topLeftCell="E1" zoomScale="85">
      <selection activeCell="E1" sqref="E1"/>
    </sheetView>
  </sheetViews>
  <sheetFormatPr defaultRowHeight="15.0" defaultColWidth="0" zeroHeight="1"/>
  <cols>
    <col min="1" max="1" customWidth="1" bestFit="1" width="5.7109375" style="32"/>
    <col min="2" max="2" customWidth="1" width="13.425781" style="32"/>
    <col min="3" max="3" customWidth="1" width="10.285156" style="32"/>
    <col min="4" max="4" customWidth="1" width="18.140625" style="32"/>
    <col min="5" max="5" customWidth="1" width="17.0" style="32"/>
    <col min="6" max="6" customWidth="1" width="18.710938" style="32"/>
    <col min="7" max="7" customWidth="1" width="13.425781" style="32"/>
    <col min="8" max="8" customWidth="1" width="16.285156" style="32"/>
    <col min="9" max="9" customWidth="1" width="13.855469" style="32"/>
    <col min="10" max="10" customWidth="1" width="16.425781" style="32"/>
    <col min="11" max="11" customWidth="1" width="11.140625" style="32"/>
    <col min="12" max="12" customWidth="1" width="13.425781" style="32"/>
    <col min="13" max="13" customWidth="1" width="9.0" style="32"/>
    <col min="14" max="14" customWidth="1" width="16.0" style="32"/>
    <col min="15" max="15" customWidth="1" width="19.0" style="32"/>
    <col min="16" max="16" customWidth="1" width="21.140625" style="32"/>
    <col min="17" max="20" customWidth="1" width="13.425781" style="32"/>
    <col min="21" max="22" customWidth="1" width="23.570312" style="32"/>
    <col min="23" max="23" customWidth="1" width="16.710938" style="32"/>
    <col min="24" max="25" hidden="1" customWidth="0" width="9.140625" style="33"/>
    <col min="26" max="28" hidden="1" customWidth="0" width="5.7109375" style="33"/>
    <col min="29" max="30" hidden="1" customWidth="0" width="8.140625" style="33"/>
    <col min="31" max="31" hidden="1" customWidth="0" width="19.0" style="33"/>
    <col min="32" max="36" hidden="1" customWidth="0" width="5.7109375" style="33"/>
    <col min="37" max="37" hidden="1" customWidth="0" width="13.140625" style="33"/>
    <col min="38" max="47" hidden="1" customWidth="0" width="9.140625" style="33"/>
    <col min="48" max="48" hidden="1" customWidth="0" width="20.140625" style="33"/>
    <col min="49" max="16383" hidden="1" customWidth="0" width="9.140625" style="33"/>
    <col min="16384" max="16384" hidden="1" customWidth="0" width="5.8554688" style="33"/>
  </cols>
  <sheetData>
    <row r="1" spans="8:8" ht="28.5" customHeight="1">
      <c r="A1" s="34" t="s">
        <v>104</v>
      </c>
      <c r="B1" s="34"/>
      <c r="C1" s="34"/>
      <c r="D1" s="34"/>
      <c r="E1" s="35" t="s">
        <v>192</v>
      </c>
      <c r="F1" s="36"/>
      <c r="G1" s="37"/>
      <c r="H1" s="37"/>
      <c r="I1" s="37"/>
      <c r="J1" s="37"/>
      <c r="K1" s="37"/>
      <c r="L1" s="37"/>
      <c r="M1" s="37"/>
      <c r="N1" s="37"/>
      <c r="O1" s="37"/>
      <c r="P1" s="37"/>
      <c r="Q1" s="37"/>
      <c r="R1" s="37"/>
      <c r="S1" s="37"/>
      <c r="T1" s="37"/>
      <c r="U1" s="37"/>
      <c r="V1" s="37"/>
      <c r="W1" s="37"/>
    </row>
    <row r="2" spans="8:8" s="38" ht="24.75" customFormat="1" customHeight="1">
      <c r="A2" s="39" t="str">
        <f>IF(E1="hindi","विद्यालय का नाम :-","School's Name :-")</f>
        <v>विद्यालय का नाम :-</v>
      </c>
      <c r="B2" s="40"/>
      <c r="C2" s="40"/>
      <c r="D2" s="41" t="s">
        <v>176</v>
      </c>
      <c r="E2" s="42"/>
      <c r="F2" s="42"/>
      <c r="G2" s="42"/>
      <c r="H2" s="43"/>
      <c r="I2" s="44" t="str">
        <f>IF(E1="hindi","ब्लॉक :-","Block :-")</f>
        <v>ब्लॉक :-</v>
      </c>
      <c r="J2" s="45" t="s">
        <v>177</v>
      </c>
      <c r="K2" s="46" t="str">
        <f>IF(E1="hindi","जिला :-","District :-")</f>
        <v>जिला :-</v>
      </c>
      <c r="L2" s="45" t="s">
        <v>178</v>
      </c>
      <c r="M2" s="46" t="str">
        <f>IF(E1="hindi","मंडल :-","Zone :-")</f>
        <v>मंडल :-</v>
      </c>
      <c r="N2" s="45" t="s">
        <v>179</v>
      </c>
      <c r="O2" s="46" t="str">
        <f>IF(E1="hindi","दल प्रभारी :-","Team Incharge :-")</f>
        <v>दल प्रभारी :-</v>
      </c>
      <c r="P2" s="45" t="s">
        <v>180</v>
      </c>
      <c r="Q2" s="47"/>
      <c r="R2" s="47"/>
      <c r="S2" s="47"/>
      <c r="T2" s="47"/>
      <c r="U2" s="47"/>
      <c r="V2" s="47"/>
      <c r="W2" s="48"/>
    </row>
    <row r="3" spans="8:8" s="38" ht="19.5" customFormat="1" customHeight="1">
      <c r="A3" s="49" t="str">
        <f>IF(E1="hindi","संस्था के मोबाइल नंबर :-","Mobile No. of Principal :-")</f>
        <v>संस्था के मोबाइल नंबर :-</v>
      </c>
      <c r="B3" s="50"/>
      <c r="C3" s="50"/>
      <c r="D3" s="51">
        <v>1.23456789E9</v>
      </c>
      <c r="E3" s="52" t="str">
        <f>IF(E1="hindi","सत्र :-","Session :-")</f>
        <v>सत्र :-</v>
      </c>
      <c r="F3" s="51" t="s">
        <v>0</v>
      </c>
      <c r="G3" s="50" t="str">
        <f>IF(E1="hindi","प्रतियोगिता का नाम :-","Name of Game Compition :-")</f>
        <v>प्रतियोगिता का नाम :-</v>
      </c>
      <c r="H3" s="50"/>
      <c r="I3" s="53" t="s">
        <v>184</v>
      </c>
      <c r="J3" s="54"/>
      <c r="K3" s="54"/>
      <c r="L3" s="54"/>
      <c r="M3" s="54"/>
      <c r="N3" s="55"/>
      <c r="O3" s="56" t="str">
        <f>IF(E1="hindi","दल प्रशिक्षक :-","Team Trainer :-")</f>
        <v>दल प्रशिक्षक :-</v>
      </c>
      <c r="P3" s="57" t="s">
        <v>181</v>
      </c>
      <c r="Q3" s="58"/>
      <c r="R3" s="58"/>
      <c r="S3" s="58"/>
      <c r="T3" s="58"/>
      <c r="U3" s="58"/>
      <c r="V3" s="58"/>
      <c r="W3" s="59"/>
      <c r="AB3" s="38">
        <f>DAY(H5)</f>
        <v>10.0</v>
      </c>
      <c r="AC3" s="38">
        <f>MONTH(H5)</f>
        <v>9.0</v>
      </c>
      <c r="AD3" s="38">
        <f>YEAR(H5)</f>
        <v>2023.0</v>
      </c>
      <c r="AF3" s="38">
        <f>DAY(J5)</f>
        <v>14.0</v>
      </c>
      <c r="AG3" s="38">
        <f>MONTH(J5)</f>
        <v>9.0</v>
      </c>
      <c r="AH3" s="38">
        <f>YEAR(J5)</f>
        <v>2023.0</v>
      </c>
    </row>
    <row r="4" spans="8:8" s="38" ht="21.0" customFormat="1" customHeight="1">
      <c r="A4" s="60" t="str">
        <f>IF(E1="hindi","आयु वर्ग :-","Age Group :-")</f>
        <v>आयु वर्ग :-</v>
      </c>
      <c r="B4" s="61"/>
      <c r="C4" s="62">
        <v>17.0</v>
      </c>
      <c r="D4" s="51" t="s">
        <v>105</v>
      </c>
      <c r="E4" s="61" t="str">
        <f>IF(E1="hindi","आयोजन स्थल :-","The Vanue Place :-")</f>
        <v>आयोजन स्थल :-</v>
      </c>
      <c r="F4" s="61"/>
      <c r="G4" s="63" t="s">
        <v>183</v>
      </c>
      <c r="H4" s="64"/>
      <c r="I4" s="64"/>
      <c r="J4" s="64"/>
      <c r="K4" s="65"/>
      <c r="L4" s="61" t="str">
        <f>IF(E1="hindi","खेल का नाम :-","Name of Game :-")</f>
        <v>खेल का नाम :-</v>
      </c>
      <c r="M4" s="61"/>
      <c r="N4" s="57" t="s">
        <v>185</v>
      </c>
      <c r="O4" s="66" t="str">
        <f>IF(E1="hindi","दल प्रबंधक :-","Team Manager :-")</f>
        <v>दल प्रबंधक :-</v>
      </c>
      <c r="P4" s="67" t="s">
        <v>182</v>
      </c>
      <c r="Q4" s="58"/>
      <c r="R4" s="58"/>
      <c r="S4" s="58"/>
      <c r="T4" s="58"/>
      <c r="U4" s="58"/>
      <c r="V4" s="58"/>
      <c r="W4" s="59"/>
      <c r="AO4" s="38">
        <v>1.0</v>
      </c>
      <c r="AP4" s="38" t="s">
        <v>34</v>
      </c>
      <c r="AQ4" s="38" t="s">
        <v>6</v>
      </c>
      <c r="AR4" s="38">
        <v>1.0</v>
      </c>
      <c r="AS4" s="38" t="s">
        <v>65</v>
      </c>
      <c r="AT4" s="68">
        <f>MONTH(AR4)</f>
        <v>1.0</v>
      </c>
      <c r="AU4" s="38">
        <v>2000.0</v>
      </c>
      <c r="AV4" s="38" t="s">
        <v>77</v>
      </c>
      <c r="AW4" s="38" t="s">
        <v>128</v>
      </c>
      <c r="AY4" s="38" t="str">
        <f>CONCATENATE(AW4," ",AX4)</f>
        <v>Two Thousand </v>
      </c>
    </row>
    <row r="5" spans="8:8" s="38" ht="22.5" customFormat="1" customHeight="1">
      <c r="A5" s="69" t="str">
        <f>IF(E1="hindi","दस्तावेज तैयार करने की दिनांक :-","Date of Record Preparation :-")</f>
        <v>दस्तावेज तैयार करने की दिनांक :-</v>
      </c>
      <c r="B5" s="70"/>
      <c r="C5" s="70"/>
      <c r="D5" s="71">
        <v>45176.0</v>
      </c>
      <c r="E5" s="72" t="str">
        <f>IF(E1="hindi","प्रतियोगिता अवधि →         दिनांक","Compition Period →         Date :-")</f>
        <v>प्रतियोगिता अवधि →         दिनांक</v>
      </c>
      <c r="F5" s="72"/>
      <c r="G5" s="72"/>
      <c r="H5" s="71">
        <v>45179.0</v>
      </c>
      <c r="I5" s="73" t="str">
        <f>IF(E1="hindi","से","To")</f>
        <v>से</v>
      </c>
      <c r="J5" s="71">
        <v>45183.0</v>
      </c>
      <c r="K5" s="74" t="str">
        <f>IF(E1="hindi","आयु ज्ञात करने की दिनांक :-","Date For Age Calculation :-")</f>
        <v>आयु ज्ञात करने की दिनांक :-</v>
      </c>
      <c r="L5" s="75"/>
      <c r="M5" s="76"/>
      <c r="N5" s="71">
        <v>45169.0</v>
      </c>
      <c r="O5" s="77"/>
      <c r="P5" s="78"/>
      <c r="Q5" s="78"/>
      <c r="R5" s="78"/>
      <c r="S5" s="78"/>
      <c r="T5" s="78"/>
      <c r="U5" s="78"/>
      <c r="V5" s="78"/>
      <c r="W5" s="79"/>
      <c r="AO5" s="38">
        <v>2.0</v>
      </c>
      <c r="AP5" s="38" t="s">
        <v>35</v>
      </c>
      <c r="AQ5" s="38" t="s">
        <v>8</v>
      </c>
      <c r="AR5" s="38">
        <v>2.0</v>
      </c>
      <c r="AS5" s="38" t="s">
        <v>66</v>
      </c>
      <c r="AT5" s="68" t="s">
        <v>5</v>
      </c>
      <c r="AU5" s="38">
        <v>2001.0</v>
      </c>
      <c r="AV5" s="38" t="s">
        <v>78</v>
      </c>
      <c r="AW5" s="38" t="s">
        <v>128</v>
      </c>
      <c r="AX5" s="38" t="s">
        <v>6</v>
      </c>
      <c r="AY5" s="38" t="str">
        <f t="shared" si="0" ref="AY5:AY24">CONCATENATE(AW5," ",AX5)</f>
        <v>Two Thousand One</v>
      </c>
    </row>
    <row r="6" spans="8:8" ht="27.75" customHeight="1">
      <c r="A6" s="80" t="str">
        <f>IF(E1="hindi","खिलाडियों का विवरण","Details Of Players")</f>
        <v>खिलाडियों का विवरण</v>
      </c>
      <c r="B6" s="81"/>
      <c r="C6" s="81"/>
      <c r="D6" s="81"/>
      <c r="E6" s="81"/>
      <c r="F6" s="81"/>
      <c r="G6" s="81"/>
      <c r="H6" s="81"/>
      <c r="I6" s="81"/>
      <c r="J6" s="81"/>
      <c r="K6" s="81"/>
      <c r="L6" s="81"/>
      <c r="M6" s="81"/>
      <c r="N6" s="81"/>
      <c r="O6" s="81"/>
      <c r="P6" s="81"/>
      <c r="Q6" s="81"/>
      <c r="R6" s="81"/>
      <c r="S6" s="81"/>
      <c r="T6" s="81"/>
      <c r="U6" s="81"/>
      <c r="V6" s="81"/>
      <c r="W6" s="82"/>
      <c r="AO6" s="38">
        <v>3.0</v>
      </c>
      <c r="AP6" s="33" t="s">
        <v>36</v>
      </c>
      <c r="AQ6" s="33" t="s">
        <v>11</v>
      </c>
      <c r="AR6" s="38">
        <v>3.0</v>
      </c>
      <c r="AS6" s="33" t="s">
        <v>67</v>
      </c>
      <c r="AT6" s="68" t="s">
        <v>7</v>
      </c>
      <c r="AU6" s="38">
        <v>2002.0</v>
      </c>
      <c r="AV6" s="33" t="s">
        <v>79</v>
      </c>
      <c r="AW6" s="38" t="s">
        <v>128</v>
      </c>
      <c r="AX6" s="38" t="s">
        <v>8</v>
      </c>
      <c r="AY6" s="38" t="str">
        <f t="shared" si="0"/>
        <v>Two Thousand Two</v>
      </c>
    </row>
    <row r="7" spans="8:8" ht="16.5" customHeight="1">
      <c r="A7" s="83" t="str">
        <f>IF(E1="hindi","क्र.सं.","Sr. No.")</f>
        <v>क्र.सं.</v>
      </c>
      <c r="B7" s="84" t="str">
        <f>IF(E1="hindi","खिलाडी का नाम","Player's Name")</f>
        <v>खिलाडी का नाम</v>
      </c>
      <c r="C7" s="84"/>
      <c r="D7" s="84" t="str">
        <f>IF(E1="hindi","माता का नाम","Mother's Name")</f>
        <v>माता का नाम</v>
      </c>
      <c r="E7" s="84" t="str">
        <f>IF(E1="hindi","पिता का नाम","Father's name")</f>
        <v>पिता का नाम</v>
      </c>
      <c r="F7" s="84" t="str">
        <f>IF(E1="hindi","खिलाडी के आधार नंबर","Adhar Number of Player")</f>
        <v>खिलाडी के आधार नंबर</v>
      </c>
      <c r="G7" s="84" t="str">
        <f>IF(E1="hindi","कक्षा एवं वर्ग","Class &amp; Saction")</f>
        <v>कक्षा एवं वर्ग</v>
      </c>
      <c r="H7" s="84" t="str">
        <f>IF(E1="hindi","प्रवेशांक ","Scholar Number")</f>
        <v>प्रवेशांक </v>
      </c>
      <c r="I7" s="84" t="str">
        <f>IF(E1="hindi","प्रवेश दिनांक","Admission Date")</f>
        <v>प्रवेश दिनांक</v>
      </c>
      <c r="J7" s="85" t="str">
        <f>IF(E1="hindi","जन्म तिथि","Date Of Birth")</f>
        <v>जन्म तिथि</v>
      </c>
      <c r="K7" s="86"/>
      <c r="L7" s="84" t="str">
        <f>IF(E1="hindi","आयु","Age")</f>
        <v>आयु</v>
      </c>
      <c r="M7" s="84"/>
      <c r="N7" s="84"/>
      <c r="O7" s="84" t="str">
        <f>IF(E1="hindi","बैंक खता विवरण","Bank Account Details")</f>
        <v>बैंक खता विवरण</v>
      </c>
      <c r="P7" s="84"/>
      <c r="Q7" s="84"/>
      <c r="R7" s="84" t="str">
        <f>IF(E1="hindi","उपस्तिथि प्रतिशत","Attendance Percentage")</f>
        <v>उपस्तिथि प्रतिशत</v>
      </c>
      <c r="S7" s="84"/>
      <c r="T7" s="84" t="str">
        <f>IF(E1="hindi","पता","Address")</f>
        <v>पता</v>
      </c>
      <c r="U7" s="84" t="str">
        <f>IF(E1="hindi","दो शारीरिक निशानियाँ","Two Body Signs")</f>
        <v>दो शारीरिक निशानियाँ</v>
      </c>
      <c r="V7" s="84"/>
      <c r="W7" s="87" t="str">
        <f>IF(E1="hindi","खिलाडी के मोबाइल नंबर","Player's Mob. No.")</f>
        <v>खिलाडी के मोबाइल नंबर</v>
      </c>
      <c r="AO7" s="38">
        <v>4.0</v>
      </c>
      <c r="AP7" s="38" t="s">
        <v>37</v>
      </c>
      <c r="AQ7" s="38" t="s">
        <v>9</v>
      </c>
      <c r="AR7" s="38">
        <v>4.0</v>
      </c>
      <c r="AS7" s="38" t="s">
        <v>68</v>
      </c>
      <c r="AT7" s="68" t="s">
        <v>10</v>
      </c>
      <c r="AU7" s="38">
        <v>2003.0</v>
      </c>
      <c r="AV7" s="38" t="s">
        <v>80</v>
      </c>
      <c r="AW7" s="38" t="s">
        <v>128</v>
      </c>
      <c r="AX7" s="33" t="s">
        <v>11</v>
      </c>
      <c r="AY7" s="38" t="str">
        <f t="shared" si="0"/>
        <v>Two Thousand Three</v>
      </c>
    </row>
    <row r="8" spans="8:8" ht="24.75" customHeight="1">
      <c r="A8" s="88"/>
      <c r="B8" s="89"/>
      <c r="C8" s="89"/>
      <c r="D8" s="89"/>
      <c r="E8" s="89"/>
      <c r="F8" s="89"/>
      <c r="G8" s="89"/>
      <c r="H8" s="89"/>
      <c r="I8" s="89"/>
      <c r="J8" s="90"/>
      <c r="K8" s="91"/>
      <c r="L8" s="92" t="str">
        <f>IF(E1="hindi","दिन","Day")</f>
        <v>दिन</v>
      </c>
      <c r="M8" s="92" t="str">
        <f>IF(E1="hindi","माह","Month")</f>
        <v>माह</v>
      </c>
      <c r="N8" s="92" t="str">
        <f>IF(E1="hindi","वर्ष","Year")</f>
        <v>वर्ष</v>
      </c>
      <c r="O8" s="92" t="str">
        <f>IF(E1="hindi","बैंक का नाम","Name Of Bank")</f>
        <v>बैंक का नाम</v>
      </c>
      <c r="P8" s="92" t="str">
        <f>IF(E1="hindi","खाता संख्या","Account Number")</f>
        <v>खाता संख्या</v>
      </c>
      <c r="Q8" s="92" t="s">
        <v>25</v>
      </c>
      <c r="R8" s="92" t="str">
        <f>IF(E1="hindi","कक्षा में","In Class")</f>
        <v>कक्षा में</v>
      </c>
      <c r="S8" s="92" t="str">
        <f>IF(E1="hindi","खेल मैदान में","In Ground")</f>
        <v>खेल मैदान में</v>
      </c>
      <c r="T8" s="89"/>
      <c r="U8" s="92">
        <v>1.0</v>
      </c>
      <c r="V8" s="92">
        <v>2.0</v>
      </c>
      <c r="W8" s="93"/>
      <c r="AO8" s="38">
        <v>5.0</v>
      </c>
      <c r="AP8" s="38" t="s">
        <v>38</v>
      </c>
      <c r="AQ8" s="38" t="s">
        <v>12</v>
      </c>
      <c r="AR8" s="38">
        <v>5.0</v>
      </c>
      <c r="AS8" s="38" t="s">
        <v>69</v>
      </c>
      <c r="AT8" s="68" t="s">
        <v>13</v>
      </c>
      <c r="AU8" s="38">
        <v>2004.0</v>
      </c>
      <c r="AV8" s="38" t="s">
        <v>81</v>
      </c>
      <c r="AW8" s="38" t="s">
        <v>128</v>
      </c>
      <c r="AX8" s="38" t="s">
        <v>9</v>
      </c>
      <c r="AY8" s="38" t="str">
        <f t="shared" si="0"/>
        <v>Two Thousand Four</v>
      </c>
    </row>
    <row r="9" spans="8:8" ht="23.25" customHeight="1">
      <c r="A9" s="94">
        <v>1.0</v>
      </c>
      <c r="B9" s="95" t="s">
        <v>30</v>
      </c>
      <c r="C9" s="95"/>
      <c r="D9" s="96" t="s">
        <v>31</v>
      </c>
      <c r="E9" s="96" t="s">
        <v>32</v>
      </c>
      <c r="F9" s="97">
        <v>1.234567891E11</v>
      </c>
      <c r="G9" s="98" t="s">
        <v>144</v>
      </c>
      <c r="H9" s="99" t="s">
        <v>33</v>
      </c>
      <c r="I9" s="100">
        <v>43862.0</v>
      </c>
      <c r="J9" s="101">
        <v>40219.0</v>
      </c>
      <c r="K9" s="102"/>
      <c r="L9" s="103">
        <f>IF($J9="","",DATEDIF($J9,$N$5,"MD"))</f>
        <v>21.0</v>
      </c>
      <c r="M9" s="103">
        <f>IF($J9="","",DATEDIF($J9,$N$5,"YM"))</f>
        <v>6.0</v>
      </c>
      <c r="N9" s="103">
        <f>IF($J9="","",DATEDIF($J9,$N$5,"Y"))</f>
        <v>13.0</v>
      </c>
      <c r="O9" s="104" t="s">
        <v>139</v>
      </c>
      <c r="P9" s="105">
        <v>1.23456678E8</v>
      </c>
      <c r="Q9" s="106" t="s">
        <v>140</v>
      </c>
      <c r="R9" s="98">
        <v>75.0</v>
      </c>
      <c r="S9" s="98">
        <v>98.0</v>
      </c>
      <c r="T9" s="107" t="s">
        <v>189</v>
      </c>
      <c r="U9" s="107" t="s">
        <v>147</v>
      </c>
      <c r="V9" s="107" t="s">
        <v>148</v>
      </c>
      <c r="W9" s="108">
        <v>1.23456789E9</v>
      </c>
      <c r="Z9" s="109">
        <f>IF(J9="","",DAY(J9))</f>
        <v>10.0</v>
      </c>
      <c r="AA9" s="109">
        <f>IF(J9="","",MONTH(J9))</f>
        <v>2.0</v>
      </c>
      <c r="AB9" s="109">
        <f>IF(J9="","",YEAR(J9))</f>
        <v>2010.0</v>
      </c>
      <c r="AC9" s="33" t="str">
        <f>(IF($E$1="Hindi",_xlfn.IFERROR(VLOOKUP($Z9,$AO$4:$AQ$34,2,0),""),_xlfn.IFERROR(VLOOKUP($Z9,$AO$4:$AQ$34,3,0),"")))</f>
        <v>दस</v>
      </c>
      <c r="AD9" s="33" t="str">
        <f>IF($E$1="Hindi",_xlfn.IFERROR(VLOOKUP($AA9,$AR$4:$AT$15,2,0),""),_xlfn.IFERROR(VLOOKUP($AA9,$AR$4:$AT$15,3,0),""))</f>
        <v>फ़रवरी</v>
      </c>
      <c r="AE9" s="33" t="str">
        <f>IF($E$1="Hindi",_xlfn.IFERROR(VLOOKUP($AB9,$AU$4:$AY$24,2,0),""),_xlfn.IFERROR(VLOOKUP($AB9,$AU$4:$AY$24,5,0),""))</f>
        <v>दो हजार दस</v>
      </c>
      <c r="AO9" s="38">
        <v>6.0</v>
      </c>
      <c r="AP9" s="38" t="s">
        <v>39</v>
      </c>
      <c r="AQ9" s="38" t="s">
        <v>14</v>
      </c>
      <c r="AR9" s="38">
        <v>6.0</v>
      </c>
      <c r="AS9" s="38" t="s">
        <v>70</v>
      </c>
      <c r="AT9" s="68" t="s">
        <v>15</v>
      </c>
      <c r="AU9" s="38">
        <v>2005.0</v>
      </c>
      <c r="AV9" s="38" t="s">
        <v>82</v>
      </c>
      <c r="AW9" s="38" t="s">
        <v>128</v>
      </c>
      <c r="AX9" s="38" t="s">
        <v>12</v>
      </c>
      <c r="AY9" s="38" t="str">
        <f t="shared" si="0"/>
        <v>Two Thousand Five</v>
      </c>
    </row>
    <row r="10" spans="8:8" ht="23.25" customHeight="1">
      <c r="A10" s="110">
        <v>2.0</v>
      </c>
      <c r="B10" s="111" t="s">
        <v>186</v>
      </c>
      <c r="C10" s="111"/>
      <c r="D10" s="112" t="s">
        <v>187</v>
      </c>
      <c r="E10" s="112" t="s">
        <v>187</v>
      </c>
      <c r="F10" s="113">
        <v>5.46587895257E11</v>
      </c>
      <c r="G10" s="114" t="s">
        <v>188</v>
      </c>
      <c r="H10" s="115">
        <v>699.0</v>
      </c>
      <c r="I10" s="116">
        <v>44743.0</v>
      </c>
      <c r="J10" s="117">
        <v>41065.0</v>
      </c>
      <c r="K10" s="118"/>
      <c r="L10" s="119">
        <f t="shared" si="1" ref="L10:L33">IF($J10="","",DATEDIF($J10,$N$5,"MD"))</f>
        <v>26.0</v>
      </c>
      <c r="M10" s="119">
        <f t="shared" si="2" ref="M10:M33">IF($J10="","",DATEDIF($J10,$N$5,"YM"))</f>
        <v>2.0</v>
      </c>
      <c r="N10" s="119">
        <f t="shared" si="3" ref="N10:N33">IF($J10="","",DATEDIF($J10,$N$5,"Y"))</f>
        <v>11.0</v>
      </c>
      <c r="O10" s="120" t="s">
        <v>139</v>
      </c>
      <c r="P10" s="121">
        <v>5.44554554E8</v>
      </c>
      <c r="Q10" s="122" t="s">
        <v>140</v>
      </c>
      <c r="R10" s="114">
        <v>86.0</v>
      </c>
      <c r="S10" s="114">
        <v>95.0</v>
      </c>
      <c r="T10" s="123" t="s">
        <v>189</v>
      </c>
      <c r="U10" s="121" t="s">
        <v>147</v>
      </c>
      <c r="V10" s="121" t="s">
        <v>148</v>
      </c>
      <c r="W10" s="124">
        <v>9.0E9</v>
      </c>
      <c r="Z10" s="109">
        <f t="shared" si="4" ref="Z10:Z33">IF(J10="","",DAY(J10))</f>
        <v>5.0</v>
      </c>
      <c r="AA10" s="109">
        <f t="shared" si="5" ref="AA10:AA33">IF(J10="","",MONTH(J10))</f>
        <v>6.0</v>
      </c>
      <c r="AB10" s="109">
        <f t="shared" si="6" ref="AB10:AB33">IF(J10="","",YEAR(J10))</f>
        <v>2012.0</v>
      </c>
      <c r="AC10" s="33" t="str">
        <f t="shared" si="7" ref="AC10:AC32">(IF($E$1="Hindi",_xlfn.IFERROR(VLOOKUP($Z10,$AO$4:$AQ$34,2,0),""),_xlfn.IFERROR(VLOOKUP($Z10,$AO$4:$AQ$34,3,0),"")))</f>
        <v>पांच</v>
      </c>
      <c r="AD10" s="33" t="str">
        <f t="shared" si="8" ref="AD10:AD32">IF($E$1="Hindi",_xlfn.IFERROR(VLOOKUP($AA10,$AR$4:$AT$15,2,0),""),_xlfn.IFERROR(VLOOKUP($AA10,$AR$4:$AT$15,3,0),""))</f>
        <v>जून</v>
      </c>
      <c r="AE10" s="33" t="str">
        <f t="shared" si="9" ref="AE10:AE32">IF($E$1="Hindi",_xlfn.IFERROR(VLOOKUP($AB10,$AU$4:$AY$24,2,0),""),_xlfn.IFERROR(VLOOKUP($AB10,$AU$4:$AY$24,5,0),""))</f>
        <v>दो हजार बारह</v>
      </c>
      <c r="AO10" s="38">
        <v>7.0</v>
      </c>
      <c r="AP10" s="38" t="s">
        <v>40</v>
      </c>
      <c r="AQ10" s="38" t="s">
        <v>16</v>
      </c>
      <c r="AR10" s="38">
        <v>7.0</v>
      </c>
      <c r="AS10" s="38" t="s">
        <v>71</v>
      </c>
      <c r="AT10" s="68" t="s">
        <v>17</v>
      </c>
      <c r="AU10" s="38">
        <v>2006.0</v>
      </c>
      <c r="AV10" s="38" t="s">
        <v>83</v>
      </c>
      <c r="AW10" s="38" t="s">
        <v>128</v>
      </c>
      <c r="AX10" s="38" t="s">
        <v>14</v>
      </c>
      <c r="AY10" s="38" t="str">
        <f t="shared" si="0"/>
        <v>Two Thousand Six</v>
      </c>
    </row>
    <row r="11" spans="8:8" ht="23.25" customHeight="1">
      <c r="A11" s="110">
        <v>3.0</v>
      </c>
      <c r="B11" s="111"/>
      <c r="C11" s="111"/>
      <c r="D11" s="125"/>
      <c r="E11" s="125"/>
      <c r="F11" s="113"/>
      <c r="G11" s="114"/>
      <c r="H11" s="115"/>
      <c r="I11" s="116"/>
      <c r="J11" s="117"/>
      <c r="K11" s="118"/>
      <c r="L11" s="119" t="str">
        <f t="shared" si="1"/>
        <v/>
      </c>
      <c r="M11" s="119" t="str">
        <f t="shared" si="2"/>
        <v/>
      </c>
      <c r="N11" s="119" t="str">
        <f t="shared" si="3"/>
        <v/>
      </c>
      <c r="O11" s="120"/>
      <c r="P11" s="121"/>
      <c r="Q11" s="122"/>
      <c r="R11" s="114"/>
      <c r="S11" s="114"/>
      <c r="T11" s="123"/>
      <c r="U11" s="121"/>
      <c r="V11" s="121"/>
      <c r="W11" s="124"/>
      <c r="Z11" s="109" t="str">
        <f t="shared" si="4"/>
        <v/>
      </c>
      <c r="AA11" s="109" t="str">
        <f t="shared" si="5"/>
        <v/>
      </c>
      <c r="AB11" s="109" t="str">
        <f t="shared" si="6"/>
        <v/>
      </c>
      <c r="AC11" s="33" t="str">
        <f t="shared" si="7"/>
        <v/>
      </c>
      <c r="AD11" s="33" t="str">
        <f t="shared" si="8"/>
        <v/>
      </c>
      <c r="AE11" s="33" t="str">
        <f t="shared" si="9"/>
        <v/>
      </c>
      <c r="AO11" s="38">
        <v>8.0</v>
      </c>
      <c r="AP11" s="38" t="s">
        <v>41</v>
      </c>
      <c r="AQ11" s="38" t="s">
        <v>18</v>
      </c>
      <c r="AR11" s="38">
        <v>8.0</v>
      </c>
      <c r="AS11" s="38" t="s">
        <v>72</v>
      </c>
      <c r="AT11" s="68" t="s">
        <v>19</v>
      </c>
      <c r="AU11" s="38">
        <v>2007.0</v>
      </c>
      <c r="AV11" s="38" t="s">
        <v>84</v>
      </c>
      <c r="AW11" s="38" t="s">
        <v>128</v>
      </c>
      <c r="AX11" s="38" t="s">
        <v>16</v>
      </c>
      <c r="AY11" s="38" t="str">
        <f t="shared" si="0"/>
        <v>Two Thousand Seven</v>
      </c>
    </row>
    <row r="12" spans="8:8" ht="23.25" customHeight="1">
      <c r="A12" s="110">
        <v>4.0</v>
      </c>
      <c r="B12" s="111"/>
      <c r="C12" s="111"/>
      <c r="D12" s="125"/>
      <c r="E12" s="125"/>
      <c r="F12" s="113"/>
      <c r="G12" s="114"/>
      <c r="H12" s="115"/>
      <c r="I12" s="116"/>
      <c r="J12" s="117"/>
      <c r="K12" s="118"/>
      <c r="L12" s="119" t="str">
        <f t="shared" si="1"/>
        <v/>
      </c>
      <c r="M12" s="119" t="str">
        <f t="shared" si="2"/>
        <v/>
      </c>
      <c r="N12" s="119" t="str">
        <f t="shared" si="3"/>
        <v/>
      </c>
      <c r="O12" s="120"/>
      <c r="P12" s="121"/>
      <c r="Q12" s="122"/>
      <c r="R12" s="114"/>
      <c r="S12" s="114"/>
      <c r="T12" s="123"/>
      <c r="U12" s="121"/>
      <c r="V12" s="121"/>
      <c r="W12" s="124"/>
      <c r="Z12" s="109" t="str">
        <f t="shared" si="4"/>
        <v/>
      </c>
      <c r="AA12" s="109" t="str">
        <f t="shared" si="5"/>
        <v/>
      </c>
      <c r="AB12" s="109" t="str">
        <f t="shared" si="6"/>
        <v/>
      </c>
      <c r="AC12" s="33" t="str">
        <f t="shared" si="7"/>
        <v/>
      </c>
      <c r="AD12" s="33" t="str">
        <f t="shared" si="8"/>
        <v/>
      </c>
      <c r="AE12" s="33" t="str">
        <f t="shared" si="9"/>
        <v/>
      </c>
      <c r="AO12" s="38">
        <v>9.0</v>
      </c>
      <c r="AP12" s="38" t="s">
        <v>42</v>
      </c>
      <c r="AQ12" s="38" t="s">
        <v>20</v>
      </c>
      <c r="AR12" s="38">
        <v>9.0</v>
      </c>
      <c r="AS12" s="38" t="s">
        <v>73</v>
      </c>
      <c r="AT12" s="68" t="s">
        <v>21</v>
      </c>
      <c r="AU12" s="38">
        <v>2008.0</v>
      </c>
      <c r="AV12" s="38" t="s">
        <v>85</v>
      </c>
      <c r="AW12" s="38" t="s">
        <v>128</v>
      </c>
      <c r="AX12" s="38" t="s">
        <v>18</v>
      </c>
      <c r="AY12" s="38" t="str">
        <f t="shared" si="0"/>
        <v>Two Thousand Eight</v>
      </c>
    </row>
    <row r="13" spans="8:8" ht="23.25" customHeight="1">
      <c r="A13" s="110">
        <v>5.0</v>
      </c>
      <c r="B13" s="111"/>
      <c r="C13" s="111"/>
      <c r="D13" s="125"/>
      <c r="E13" s="125"/>
      <c r="F13" s="113"/>
      <c r="G13" s="114"/>
      <c r="H13" s="115"/>
      <c r="I13" s="116"/>
      <c r="J13" s="117"/>
      <c r="K13" s="118"/>
      <c r="L13" s="119" t="str">
        <f t="shared" si="1"/>
        <v/>
      </c>
      <c r="M13" s="119" t="str">
        <f t="shared" si="2"/>
        <v/>
      </c>
      <c r="N13" s="119" t="str">
        <f t="shared" si="3"/>
        <v/>
      </c>
      <c r="O13" s="120"/>
      <c r="P13" s="121"/>
      <c r="Q13" s="122"/>
      <c r="R13" s="114"/>
      <c r="S13" s="114"/>
      <c r="T13" s="123"/>
      <c r="U13" s="121"/>
      <c r="V13" s="121"/>
      <c r="W13" s="124"/>
      <c r="Z13" s="109" t="str">
        <f t="shared" si="4"/>
        <v/>
      </c>
      <c r="AA13" s="109" t="str">
        <f t="shared" si="5"/>
        <v/>
      </c>
      <c r="AB13" s="109" t="str">
        <f t="shared" si="6"/>
        <v/>
      </c>
      <c r="AC13" s="33" t="str">
        <f t="shared" si="7"/>
        <v/>
      </c>
      <c r="AD13" s="33" t="str">
        <f t="shared" si="8"/>
        <v/>
      </c>
      <c r="AE13" s="33" t="str">
        <f t="shared" si="9"/>
        <v/>
      </c>
      <c r="AO13" s="38">
        <v>10.0</v>
      </c>
      <c r="AP13" s="38" t="s">
        <v>43</v>
      </c>
      <c r="AQ13" s="38" t="s">
        <v>22</v>
      </c>
      <c r="AR13" s="38">
        <v>10.0</v>
      </c>
      <c r="AS13" s="38" t="s">
        <v>74</v>
      </c>
      <c r="AT13" s="68" t="s">
        <v>23</v>
      </c>
      <c r="AU13" s="38">
        <v>2009.0</v>
      </c>
      <c r="AV13" s="38" t="s">
        <v>86</v>
      </c>
      <c r="AW13" s="38" t="s">
        <v>128</v>
      </c>
      <c r="AX13" s="38" t="s">
        <v>20</v>
      </c>
      <c r="AY13" s="38" t="str">
        <f t="shared" si="0"/>
        <v>Two Thousand Nine</v>
      </c>
    </row>
    <row r="14" spans="8:8" ht="23.25" customHeight="1">
      <c r="A14" s="110">
        <v>6.0</v>
      </c>
      <c r="B14" s="111"/>
      <c r="C14" s="111"/>
      <c r="D14" s="125"/>
      <c r="E14" s="125"/>
      <c r="F14" s="113"/>
      <c r="G14" s="114"/>
      <c r="H14" s="115"/>
      <c r="I14" s="116"/>
      <c r="J14" s="117"/>
      <c r="K14" s="118"/>
      <c r="L14" s="119" t="str">
        <f t="shared" si="1"/>
        <v/>
      </c>
      <c r="M14" s="119" t="str">
        <f t="shared" si="2"/>
        <v/>
      </c>
      <c r="N14" s="119" t="str">
        <f t="shared" si="3"/>
        <v/>
      </c>
      <c r="O14" s="120"/>
      <c r="P14" s="121"/>
      <c r="Q14" s="122"/>
      <c r="R14" s="114"/>
      <c r="S14" s="114"/>
      <c r="T14" s="123"/>
      <c r="U14" s="121"/>
      <c r="V14" s="121"/>
      <c r="W14" s="124"/>
      <c r="Z14" s="109" t="str">
        <f t="shared" si="4"/>
        <v/>
      </c>
      <c r="AA14" s="109" t="str">
        <f t="shared" si="5"/>
        <v/>
      </c>
      <c r="AB14" s="109" t="str">
        <f t="shared" si="6"/>
        <v/>
      </c>
      <c r="AC14" s="33" t="str">
        <f t="shared" si="7"/>
        <v/>
      </c>
      <c r="AD14" s="33" t="str">
        <f t="shared" si="8"/>
        <v/>
      </c>
      <c r="AE14" s="33" t="str">
        <f t="shared" si="9"/>
        <v/>
      </c>
      <c r="AO14" s="38">
        <v>11.0</v>
      </c>
      <c r="AP14" s="38" t="s">
        <v>44</v>
      </c>
      <c r="AQ14" s="38" t="s">
        <v>24</v>
      </c>
      <c r="AR14" s="38">
        <v>11.0</v>
      </c>
      <c r="AS14" s="38" t="s">
        <v>75</v>
      </c>
      <c r="AT14" s="68" t="s">
        <v>126</v>
      </c>
      <c r="AU14" s="38">
        <v>2010.0</v>
      </c>
      <c r="AV14" s="38" t="s">
        <v>87</v>
      </c>
      <c r="AW14" s="38" t="s">
        <v>128</v>
      </c>
      <c r="AX14" s="38" t="s">
        <v>22</v>
      </c>
      <c r="AY14" s="38" t="str">
        <f t="shared" si="0"/>
        <v>Two Thousand Ten</v>
      </c>
    </row>
    <row r="15" spans="8:8" ht="23.25" customHeight="1">
      <c r="A15" s="110">
        <v>7.0</v>
      </c>
      <c r="B15" s="111"/>
      <c r="C15" s="111"/>
      <c r="D15" s="125"/>
      <c r="E15" s="125"/>
      <c r="F15" s="113"/>
      <c r="G15" s="114"/>
      <c r="H15" s="115"/>
      <c r="I15" s="116"/>
      <c r="J15" s="117"/>
      <c r="K15" s="118"/>
      <c r="L15" s="119" t="str">
        <f t="shared" si="1"/>
        <v/>
      </c>
      <c r="M15" s="119" t="str">
        <f t="shared" si="2"/>
        <v/>
      </c>
      <c r="N15" s="119" t="str">
        <f t="shared" si="3"/>
        <v/>
      </c>
      <c r="O15" s="120"/>
      <c r="P15" s="121"/>
      <c r="Q15" s="122"/>
      <c r="R15" s="114"/>
      <c r="S15" s="114"/>
      <c r="T15" s="123"/>
      <c r="U15" s="121"/>
      <c r="V15" s="121"/>
      <c r="W15" s="124"/>
      <c r="Z15" s="109" t="str">
        <f t="shared" si="4"/>
        <v/>
      </c>
      <c r="AA15" s="109" t="str">
        <f t="shared" si="5"/>
        <v/>
      </c>
      <c r="AB15" s="109" t="str">
        <f t="shared" si="6"/>
        <v/>
      </c>
      <c r="AC15" s="33" t="str">
        <f t="shared" si="7"/>
        <v/>
      </c>
      <c r="AD15" s="33" t="str">
        <f t="shared" si="8"/>
        <v/>
      </c>
      <c r="AE15" s="33" t="str">
        <f t="shared" si="9"/>
        <v/>
      </c>
      <c r="AO15" s="38">
        <v>12.0</v>
      </c>
      <c r="AP15" s="38" t="s">
        <v>45</v>
      </c>
      <c r="AQ15" s="38" t="s">
        <v>106</v>
      </c>
      <c r="AR15" s="38">
        <v>12.0</v>
      </c>
      <c r="AS15" s="38" t="s">
        <v>76</v>
      </c>
      <c r="AT15" s="68" t="s">
        <v>127</v>
      </c>
      <c r="AU15" s="38">
        <v>2011.0</v>
      </c>
      <c r="AV15" s="38" t="s">
        <v>88</v>
      </c>
      <c r="AW15" s="38" t="s">
        <v>128</v>
      </c>
      <c r="AX15" s="38" t="s">
        <v>24</v>
      </c>
      <c r="AY15" s="38" t="str">
        <f t="shared" si="0"/>
        <v>Two Thousand Eleven</v>
      </c>
    </row>
    <row r="16" spans="8:8" ht="23.25" customHeight="1">
      <c r="A16" s="110">
        <v>8.0</v>
      </c>
      <c r="B16" s="111"/>
      <c r="C16" s="111"/>
      <c r="D16" s="125"/>
      <c r="E16" s="125"/>
      <c r="F16" s="113"/>
      <c r="G16" s="114"/>
      <c r="H16" s="115"/>
      <c r="I16" s="116"/>
      <c r="J16" s="117"/>
      <c r="K16" s="118"/>
      <c r="L16" s="119" t="str">
        <f t="shared" si="1"/>
        <v/>
      </c>
      <c r="M16" s="119" t="str">
        <f t="shared" si="2"/>
        <v/>
      </c>
      <c r="N16" s="119" t="str">
        <f t="shared" si="3"/>
        <v/>
      </c>
      <c r="O16" s="120"/>
      <c r="P16" s="121"/>
      <c r="Q16" s="122"/>
      <c r="R16" s="114"/>
      <c r="S16" s="114"/>
      <c r="T16" s="123"/>
      <c r="U16" s="121"/>
      <c r="V16" s="121"/>
      <c r="W16" s="124"/>
      <c r="Z16" s="109" t="str">
        <f t="shared" si="4"/>
        <v/>
      </c>
      <c r="AA16" s="109" t="str">
        <f t="shared" si="5"/>
        <v/>
      </c>
      <c r="AB16" s="109" t="str">
        <f t="shared" si="6"/>
        <v/>
      </c>
      <c r="AC16" s="33" t="str">
        <f t="shared" si="7"/>
        <v/>
      </c>
      <c r="AD16" s="33" t="str">
        <f t="shared" si="8"/>
        <v/>
      </c>
      <c r="AE16" s="33" t="str">
        <f t="shared" si="9"/>
        <v/>
      </c>
      <c r="AO16" s="38">
        <v>13.0</v>
      </c>
      <c r="AP16" s="38" t="s">
        <v>46</v>
      </c>
      <c r="AQ16" s="38" t="s">
        <v>107</v>
      </c>
      <c r="AU16" s="38">
        <v>2012.0</v>
      </c>
      <c r="AV16" s="38" t="s">
        <v>89</v>
      </c>
      <c r="AW16" s="38" t="s">
        <v>128</v>
      </c>
      <c r="AX16" s="38" t="s">
        <v>106</v>
      </c>
      <c r="AY16" s="38" t="str">
        <f t="shared" si="0"/>
        <v>Two Thousand Twelve</v>
      </c>
    </row>
    <row r="17" spans="8:8" ht="23.25" customHeight="1">
      <c r="A17" s="110">
        <v>9.0</v>
      </c>
      <c r="B17" s="111"/>
      <c r="C17" s="111"/>
      <c r="D17" s="125"/>
      <c r="E17" s="125"/>
      <c r="F17" s="113"/>
      <c r="G17" s="114"/>
      <c r="H17" s="115"/>
      <c r="I17" s="116"/>
      <c r="J17" s="117"/>
      <c r="K17" s="118"/>
      <c r="L17" s="119" t="str">
        <f t="shared" si="1"/>
        <v/>
      </c>
      <c r="M17" s="119" t="str">
        <f t="shared" si="2"/>
        <v/>
      </c>
      <c r="N17" s="119" t="str">
        <f t="shared" si="3"/>
        <v/>
      </c>
      <c r="O17" s="120"/>
      <c r="P17" s="121"/>
      <c r="Q17" s="122"/>
      <c r="R17" s="114"/>
      <c r="S17" s="114"/>
      <c r="T17" s="123"/>
      <c r="U17" s="121"/>
      <c r="V17" s="121"/>
      <c r="W17" s="124"/>
      <c r="Z17" s="109" t="str">
        <f t="shared" si="4"/>
        <v/>
      </c>
      <c r="AA17" s="109" t="str">
        <f t="shared" si="5"/>
        <v/>
      </c>
      <c r="AB17" s="109" t="str">
        <f t="shared" si="6"/>
        <v/>
      </c>
      <c r="AC17" s="33" t="str">
        <f t="shared" si="7"/>
        <v/>
      </c>
      <c r="AD17" s="33" t="str">
        <f t="shared" si="8"/>
        <v/>
      </c>
      <c r="AE17" s="33" t="str">
        <f t="shared" si="9"/>
        <v/>
      </c>
      <c r="AO17" s="38">
        <v>14.0</v>
      </c>
      <c r="AP17" s="38" t="s">
        <v>47</v>
      </c>
      <c r="AQ17" s="38" t="s">
        <v>108</v>
      </c>
      <c r="AU17" s="38">
        <v>2013.0</v>
      </c>
      <c r="AV17" s="38" t="s">
        <v>90</v>
      </c>
      <c r="AW17" s="38" t="s">
        <v>128</v>
      </c>
      <c r="AX17" s="38" t="s">
        <v>107</v>
      </c>
      <c r="AY17" s="38" t="str">
        <f t="shared" si="0"/>
        <v>Two Thousand Therteen</v>
      </c>
    </row>
    <row r="18" spans="8:8" ht="23.25" customHeight="1">
      <c r="A18" s="110">
        <v>10.0</v>
      </c>
      <c r="B18" s="111"/>
      <c r="C18" s="111"/>
      <c r="D18" s="125"/>
      <c r="E18" s="125"/>
      <c r="F18" s="113"/>
      <c r="G18" s="114"/>
      <c r="H18" s="115"/>
      <c r="I18" s="116"/>
      <c r="J18" s="117"/>
      <c r="K18" s="118"/>
      <c r="L18" s="119" t="str">
        <f t="shared" si="1"/>
        <v/>
      </c>
      <c r="M18" s="119" t="str">
        <f t="shared" si="2"/>
        <v/>
      </c>
      <c r="N18" s="119" t="str">
        <f t="shared" si="3"/>
        <v/>
      </c>
      <c r="O18" s="120"/>
      <c r="P18" s="121"/>
      <c r="Q18" s="122"/>
      <c r="R18" s="114"/>
      <c r="S18" s="114"/>
      <c r="T18" s="123"/>
      <c r="U18" s="121"/>
      <c r="V18" s="121"/>
      <c r="W18" s="124"/>
      <c r="Z18" s="109" t="str">
        <f t="shared" si="4"/>
        <v/>
      </c>
      <c r="AA18" s="109" t="str">
        <f t="shared" si="5"/>
        <v/>
      </c>
      <c r="AB18" s="109" t="str">
        <f t="shared" si="6"/>
        <v/>
      </c>
      <c r="AC18" s="33" t="str">
        <f t="shared" si="7"/>
        <v/>
      </c>
      <c r="AD18" s="33" t="str">
        <f t="shared" si="8"/>
        <v/>
      </c>
      <c r="AE18" s="33" t="str">
        <f t="shared" si="9"/>
        <v/>
      </c>
      <c r="AO18" s="38">
        <v>15.0</v>
      </c>
      <c r="AP18" s="38" t="s">
        <v>48</v>
      </c>
      <c r="AQ18" s="38" t="s">
        <v>109</v>
      </c>
      <c r="AU18" s="38">
        <v>2014.0</v>
      </c>
      <c r="AV18" s="38" t="s">
        <v>91</v>
      </c>
      <c r="AW18" s="38" t="s">
        <v>128</v>
      </c>
      <c r="AX18" s="38" t="s">
        <v>108</v>
      </c>
      <c r="AY18" s="38" t="str">
        <f t="shared" si="0"/>
        <v>Two Thousand Fourteen</v>
      </c>
    </row>
    <row r="19" spans="8:8" ht="23.25" customHeight="1">
      <c r="A19" s="110"/>
      <c r="B19" s="111"/>
      <c r="C19" s="111"/>
      <c r="D19" s="125"/>
      <c r="E19" s="125"/>
      <c r="F19" s="113"/>
      <c r="G19" s="114"/>
      <c r="H19" s="115"/>
      <c r="I19" s="116"/>
      <c r="J19" s="117"/>
      <c r="K19" s="118"/>
      <c r="L19" s="119" t="str">
        <f t="shared" si="1"/>
        <v/>
      </c>
      <c r="M19" s="119" t="str">
        <f t="shared" si="2"/>
        <v/>
      </c>
      <c r="N19" s="119" t="str">
        <f t="shared" si="3"/>
        <v/>
      </c>
      <c r="O19" s="120"/>
      <c r="P19" s="121"/>
      <c r="Q19" s="122"/>
      <c r="R19" s="114"/>
      <c r="S19" s="114"/>
      <c r="T19" s="123"/>
      <c r="U19" s="121"/>
      <c r="V19" s="121"/>
      <c r="W19" s="124"/>
      <c r="Z19" s="109" t="str">
        <f t="shared" si="4"/>
        <v/>
      </c>
      <c r="AA19" s="109" t="str">
        <f t="shared" si="5"/>
        <v/>
      </c>
      <c r="AB19" s="109" t="str">
        <f t="shared" si="6"/>
        <v/>
      </c>
      <c r="AC19" s="33" t="str">
        <f t="shared" si="7"/>
        <v/>
      </c>
      <c r="AD19" s="33" t="str">
        <f t="shared" si="8"/>
        <v/>
      </c>
      <c r="AE19" s="33" t="str">
        <f t="shared" si="9"/>
        <v/>
      </c>
      <c r="AO19" s="38">
        <v>16.0</v>
      </c>
      <c r="AP19" s="38" t="s">
        <v>49</v>
      </c>
      <c r="AQ19" s="38" t="s">
        <v>110</v>
      </c>
      <c r="AU19" s="38">
        <v>2015.0</v>
      </c>
      <c r="AV19" s="38" t="s">
        <v>92</v>
      </c>
      <c r="AW19" s="38" t="s">
        <v>128</v>
      </c>
      <c r="AX19" s="38" t="s">
        <v>109</v>
      </c>
      <c r="AY19" s="38" t="str">
        <f t="shared" si="0"/>
        <v>Two Thousand Fifteen</v>
      </c>
    </row>
    <row r="20" spans="8:8" ht="23.25" customHeight="1">
      <c r="A20" s="110"/>
      <c r="B20" s="111"/>
      <c r="C20" s="111"/>
      <c r="D20" s="125"/>
      <c r="E20" s="125"/>
      <c r="F20" s="113"/>
      <c r="G20" s="114"/>
      <c r="H20" s="115"/>
      <c r="I20" s="116"/>
      <c r="J20" s="117"/>
      <c r="K20" s="118"/>
      <c r="L20" s="119" t="str">
        <f t="shared" si="1"/>
        <v/>
      </c>
      <c r="M20" s="119" t="str">
        <f t="shared" si="2"/>
        <v/>
      </c>
      <c r="N20" s="119" t="str">
        <f t="shared" si="3"/>
        <v/>
      </c>
      <c r="O20" s="120"/>
      <c r="P20" s="121"/>
      <c r="Q20" s="122"/>
      <c r="R20" s="114"/>
      <c r="S20" s="114"/>
      <c r="T20" s="123"/>
      <c r="U20" s="121"/>
      <c r="V20" s="121"/>
      <c r="W20" s="124"/>
      <c r="Z20" s="109" t="str">
        <f t="shared" si="4"/>
        <v/>
      </c>
      <c r="AA20" s="109" t="str">
        <f t="shared" si="5"/>
        <v/>
      </c>
      <c r="AB20" s="109" t="str">
        <f t="shared" si="6"/>
        <v/>
      </c>
      <c r="AC20" s="33" t="str">
        <f t="shared" si="7"/>
        <v/>
      </c>
      <c r="AD20" s="33" t="str">
        <f t="shared" si="8"/>
        <v/>
      </c>
      <c r="AE20" s="33" t="str">
        <f t="shared" si="9"/>
        <v/>
      </c>
      <c r="AO20" s="38">
        <v>17.0</v>
      </c>
      <c r="AP20" s="38" t="s">
        <v>50</v>
      </c>
      <c r="AQ20" s="38" t="s">
        <v>111</v>
      </c>
      <c r="AU20" s="38">
        <v>2016.0</v>
      </c>
      <c r="AV20" s="38" t="s">
        <v>93</v>
      </c>
      <c r="AW20" s="38" t="s">
        <v>128</v>
      </c>
      <c r="AX20" s="38" t="s">
        <v>110</v>
      </c>
      <c r="AY20" s="38" t="str">
        <f t="shared" si="0"/>
        <v>Two Thousand Sixteen</v>
      </c>
    </row>
    <row r="21" spans="8:8" ht="23.25" customHeight="1">
      <c r="A21" s="110"/>
      <c r="B21" s="111"/>
      <c r="C21" s="111"/>
      <c r="D21" s="125"/>
      <c r="E21" s="125"/>
      <c r="F21" s="113"/>
      <c r="G21" s="114"/>
      <c r="H21" s="115"/>
      <c r="I21" s="116"/>
      <c r="J21" s="117"/>
      <c r="K21" s="118"/>
      <c r="L21" s="119" t="str">
        <f t="shared" si="1"/>
        <v/>
      </c>
      <c r="M21" s="119" t="str">
        <f t="shared" si="2"/>
        <v/>
      </c>
      <c r="N21" s="119" t="str">
        <f t="shared" si="3"/>
        <v/>
      </c>
      <c r="O21" s="120"/>
      <c r="P21" s="121"/>
      <c r="Q21" s="122"/>
      <c r="R21" s="114"/>
      <c r="S21" s="114"/>
      <c r="T21" s="123"/>
      <c r="U21" s="121"/>
      <c r="V21" s="121"/>
      <c r="W21" s="124"/>
      <c r="Z21" s="109" t="str">
        <f t="shared" si="4"/>
        <v/>
      </c>
      <c r="AA21" s="109" t="str">
        <f t="shared" si="5"/>
        <v/>
      </c>
      <c r="AB21" s="109" t="str">
        <f t="shared" si="6"/>
        <v/>
      </c>
      <c r="AC21" s="33" t="str">
        <f t="shared" si="7"/>
        <v/>
      </c>
      <c r="AD21" s="33" t="str">
        <f t="shared" si="8"/>
        <v/>
      </c>
      <c r="AE21" s="33" t="str">
        <f t="shared" si="9"/>
        <v/>
      </c>
      <c r="AO21" s="38">
        <v>18.0</v>
      </c>
      <c r="AP21" s="38" t="s">
        <v>51</v>
      </c>
      <c r="AQ21" s="38" t="s">
        <v>112</v>
      </c>
      <c r="AU21" s="38">
        <v>2017.0</v>
      </c>
      <c r="AV21" s="38" t="s">
        <v>94</v>
      </c>
      <c r="AW21" s="38" t="s">
        <v>128</v>
      </c>
      <c r="AX21" s="38" t="s">
        <v>111</v>
      </c>
      <c r="AY21" s="38" t="str">
        <f t="shared" si="0"/>
        <v>Two Thousand Seventeen</v>
      </c>
    </row>
    <row r="22" spans="8:8" ht="23.25" customHeight="1">
      <c r="A22" s="110"/>
      <c r="B22" s="111"/>
      <c r="C22" s="111"/>
      <c r="D22" s="125"/>
      <c r="E22" s="125"/>
      <c r="F22" s="113"/>
      <c r="G22" s="114"/>
      <c r="H22" s="115"/>
      <c r="I22" s="116"/>
      <c r="J22" s="117"/>
      <c r="K22" s="118"/>
      <c r="L22" s="119" t="str">
        <f t="shared" si="1"/>
        <v/>
      </c>
      <c r="M22" s="119" t="str">
        <f t="shared" si="2"/>
        <v/>
      </c>
      <c r="N22" s="119" t="str">
        <f t="shared" si="3"/>
        <v/>
      </c>
      <c r="O22" s="120"/>
      <c r="P22" s="121"/>
      <c r="Q22" s="122"/>
      <c r="R22" s="114"/>
      <c r="S22" s="114"/>
      <c r="T22" s="123"/>
      <c r="U22" s="121"/>
      <c r="V22" s="121"/>
      <c r="W22" s="124"/>
      <c r="Z22" s="109" t="str">
        <f t="shared" si="4"/>
        <v/>
      </c>
      <c r="AA22" s="109" t="str">
        <f t="shared" si="5"/>
        <v/>
      </c>
      <c r="AB22" s="109" t="str">
        <f t="shared" si="6"/>
        <v/>
      </c>
      <c r="AC22" s="33" t="str">
        <f t="shared" si="7"/>
        <v/>
      </c>
      <c r="AD22" s="33" t="str">
        <f t="shared" si="8"/>
        <v/>
      </c>
      <c r="AE22" s="33" t="str">
        <f t="shared" si="9"/>
        <v/>
      </c>
      <c r="AO22" s="38">
        <v>19.0</v>
      </c>
      <c r="AP22" s="38" t="s">
        <v>52</v>
      </c>
      <c r="AQ22" s="38" t="s">
        <v>113</v>
      </c>
      <c r="AU22" s="38">
        <v>2018.0</v>
      </c>
      <c r="AV22" s="38" t="s">
        <v>95</v>
      </c>
      <c r="AW22" s="38" t="s">
        <v>128</v>
      </c>
      <c r="AX22" s="38" t="s">
        <v>112</v>
      </c>
      <c r="AY22" s="38" t="str">
        <f t="shared" si="0"/>
        <v>Two Thousand Eighteen</v>
      </c>
    </row>
    <row r="23" spans="8:8" ht="23.25" customHeight="1">
      <c r="A23" s="110"/>
      <c r="B23" s="111"/>
      <c r="C23" s="111"/>
      <c r="D23" s="125"/>
      <c r="E23" s="125"/>
      <c r="F23" s="113"/>
      <c r="G23" s="114"/>
      <c r="H23" s="115"/>
      <c r="I23" s="116"/>
      <c r="J23" s="117"/>
      <c r="K23" s="118"/>
      <c r="L23" s="119" t="str">
        <f t="shared" si="1"/>
        <v/>
      </c>
      <c r="M23" s="119" t="str">
        <f t="shared" si="2"/>
        <v/>
      </c>
      <c r="N23" s="119" t="str">
        <f t="shared" si="3"/>
        <v/>
      </c>
      <c r="O23" s="120"/>
      <c r="P23" s="121"/>
      <c r="Q23" s="122"/>
      <c r="R23" s="114"/>
      <c r="S23" s="114"/>
      <c r="T23" s="123"/>
      <c r="U23" s="121"/>
      <c r="V23" s="121"/>
      <c r="W23" s="124"/>
      <c r="Z23" s="109" t="str">
        <f t="shared" si="4"/>
        <v/>
      </c>
      <c r="AA23" s="109" t="str">
        <f t="shared" si="5"/>
        <v/>
      </c>
      <c r="AB23" s="109" t="str">
        <f t="shared" si="6"/>
        <v/>
      </c>
      <c r="AC23" s="33" t="str">
        <f t="shared" si="7"/>
        <v/>
      </c>
      <c r="AD23" s="33" t="str">
        <f t="shared" si="8"/>
        <v/>
      </c>
      <c r="AE23" s="33" t="str">
        <f t="shared" si="9"/>
        <v/>
      </c>
      <c r="AO23" s="38">
        <v>20.0</v>
      </c>
      <c r="AP23" s="38" t="s">
        <v>53</v>
      </c>
      <c r="AQ23" s="38" t="s">
        <v>114</v>
      </c>
      <c r="AU23" s="38">
        <v>2019.0</v>
      </c>
      <c r="AV23" s="38" t="s">
        <v>96</v>
      </c>
      <c r="AW23" s="38" t="s">
        <v>128</v>
      </c>
      <c r="AX23" s="38" t="s">
        <v>113</v>
      </c>
      <c r="AY23" s="38" t="str">
        <f t="shared" si="0"/>
        <v>Two Thousand Nineteen</v>
      </c>
    </row>
    <row r="24" spans="8:8" ht="23.25" customHeight="1">
      <c r="A24" s="110"/>
      <c r="B24" s="111"/>
      <c r="C24" s="111"/>
      <c r="D24" s="126"/>
      <c r="E24" s="126"/>
      <c r="F24" s="113"/>
      <c r="G24" s="114"/>
      <c r="H24" s="115"/>
      <c r="I24" s="116"/>
      <c r="J24" s="117"/>
      <c r="K24" s="118"/>
      <c r="L24" s="119" t="str">
        <f t="shared" si="1"/>
        <v/>
      </c>
      <c r="M24" s="119" t="str">
        <f t="shared" si="2"/>
        <v/>
      </c>
      <c r="N24" s="119" t="str">
        <f t="shared" si="3"/>
        <v/>
      </c>
      <c r="O24" s="120"/>
      <c r="P24" s="121"/>
      <c r="Q24" s="122"/>
      <c r="R24" s="114"/>
      <c r="S24" s="114"/>
      <c r="T24" s="123"/>
      <c r="U24" s="121"/>
      <c r="V24" s="121"/>
      <c r="W24" s="124"/>
      <c r="Z24" s="109" t="str">
        <f t="shared" si="4"/>
        <v/>
      </c>
      <c r="AA24" s="109" t="str">
        <f t="shared" si="5"/>
        <v/>
      </c>
      <c r="AB24" s="109" t="str">
        <f t="shared" si="6"/>
        <v/>
      </c>
      <c r="AC24" s="33" t="str">
        <f t="shared" si="7"/>
        <v/>
      </c>
      <c r="AD24" s="33" t="str">
        <f t="shared" si="8"/>
        <v/>
      </c>
      <c r="AE24" s="33" t="str">
        <f t="shared" si="9"/>
        <v/>
      </c>
      <c r="AO24" s="38">
        <v>21.0</v>
      </c>
      <c r="AP24" s="38" t="s">
        <v>54</v>
      </c>
      <c r="AQ24" s="38" t="s">
        <v>115</v>
      </c>
      <c r="AU24" s="38">
        <v>2020.0</v>
      </c>
      <c r="AV24" s="38" t="s">
        <v>97</v>
      </c>
      <c r="AW24" s="38" t="s">
        <v>128</v>
      </c>
      <c r="AX24" s="38" t="s">
        <v>114</v>
      </c>
      <c r="AY24" s="38" t="str">
        <f t="shared" si="0"/>
        <v>Two Thousand Twenty</v>
      </c>
    </row>
    <row r="25" spans="8:8" ht="23.25" customHeight="1">
      <c r="A25" s="110"/>
      <c r="B25" s="111"/>
      <c r="C25" s="111"/>
      <c r="D25" s="126"/>
      <c r="E25" s="126"/>
      <c r="F25" s="113"/>
      <c r="G25" s="114"/>
      <c r="H25" s="115"/>
      <c r="I25" s="116"/>
      <c r="J25" s="117"/>
      <c r="K25" s="118"/>
      <c r="L25" s="119" t="str">
        <f t="shared" si="1"/>
        <v/>
      </c>
      <c r="M25" s="119" t="str">
        <f t="shared" si="2"/>
        <v/>
      </c>
      <c r="N25" s="119" t="str">
        <f t="shared" si="3"/>
        <v/>
      </c>
      <c r="O25" s="120"/>
      <c r="P25" s="121"/>
      <c r="Q25" s="122"/>
      <c r="R25" s="114"/>
      <c r="S25" s="114"/>
      <c r="T25" s="123"/>
      <c r="U25" s="121"/>
      <c r="V25" s="121"/>
      <c r="W25" s="124"/>
      <c r="Z25" s="109" t="str">
        <f t="shared" si="4"/>
        <v/>
      </c>
      <c r="AA25" s="109" t="str">
        <f t="shared" si="5"/>
        <v/>
      </c>
      <c r="AB25" s="109" t="str">
        <f t="shared" si="6"/>
        <v/>
      </c>
      <c r="AC25" s="33" t="str">
        <f t="shared" si="7"/>
        <v/>
      </c>
      <c r="AD25" s="33" t="str">
        <f t="shared" si="8"/>
        <v/>
      </c>
      <c r="AE25" s="33" t="str">
        <f t="shared" si="9"/>
        <v/>
      </c>
      <c r="AO25" s="38">
        <v>22.0</v>
      </c>
      <c r="AP25" s="38" t="s">
        <v>55</v>
      </c>
      <c r="AQ25" s="38" t="s">
        <v>117</v>
      </c>
    </row>
    <row r="26" spans="8:8" ht="23.25" customHeight="1">
      <c r="A26" s="110"/>
      <c r="B26" s="111"/>
      <c r="C26" s="111"/>
      <c r="D26" s="126"/>
      <c r="E26" s="126"/>
      <c r="F26" s="113"/>
      <c r="G26" s="114"/>
      <c r="H26" s="115"/>
      <c r="I26" s="116"/>
      <c r="J26" s="117"/>
      <c r="K26" s="118"/>
      <c r="L26" s="119" t="str">
        <f t="shared" si="1"/>
        <v/>
      </c>
      <c r="M26" s="119" t="str">
        <f t="shared" si="2"/>
        <v/>
      </c>
      <c r="N26" s="119" t="str">
        <f t="shared" si="3"/>
        <v/>
      </c>
      <c r="O26" s="120"/>
      <c r="P26" s="121"/>
      <c r="Q26" s="122"/>
      <c r="R26" s="114"/>
      <c r="S26" s="114"/>
      <c r="T26" s="123"/>
      <c r="U26" s="121"/>
      <c r="V26" s="121"/>
      <c r="W26" s="124"/>
      <c r="Z26" s="109" t="str">
        <f t="shared" si="4"/>
        <v/>
      </c>
      <c r="AA26" s="109" t="str">
        <f t="shared" si="5"/>
        <v/>
      </c>
      <c r="AB26" s="109" t="str">
        <f t="shared" si="6"/>
        <v/>
      </c>
      <c r="AC26" s="33" t="str">
        <f t="shared" si="7"/>
        <v/>
      </c>
      <c r="AD26" s="33" t="str">
        <f t="shared" si="8"/>
        <v/>
      </c>
      <c r="AE26" s="33" t="str">
        <f t="shared" si="9"/>
        <v/>
      </c>
      <c r="AO26" s="38">
        <v>23.0</v>
      </c>
      <c r="AP26" s="38" t="s">
        <v>56</v>
      </c>
      <c r="AQ26" s="38" t="s">
        <v>116</v>
      </c>
    </row>
    <row r="27" spans="8:8" ht="23.25" customHeight="1">
      <c r="A27" s="110"/>
      <c r="B27" s="111"/>
      <c r="C27" s="111"/>
      <c r="D27" s="126"/>
      <c r="E27" s="126"/>
      <c r="F27" s="113"/>
      <c r="G27" s="114"/>
      <c r="H27" s="115"/>
      <c r="I27" s="116"/>
      <c r="J27" s="117"/>
      <c r="K27" s="118"/>
      <c r="L27" s="119" t="str">
        <f t="shared" si="1"/>
        <v/>
      </c>
      <c r="M27" s="119" t="str">
        <f t="shared" si="2"/>
        <v/>
      </c>
      <c r="N27" s="119" t="str">
        <f t="shared" si="3"/>
        <v/>
      </c>
      <c r="O27" s="120"/>
      <c r="P27" s="121"/>
      <c r="Q27" s="122"/>
      <c r="R27" s="114"/>
      <c r="S27" s="114"/>
      <c r="T27" s="123"/>
      <c r="U27" s="121"/>
      <c r="V27" s="121"/>
      <c r="W27" s="124"/>
      <c r="Z27" s="109" t="str">
        <f t="shared" si="4"/>
        <v/>
      </c>
      <c r="AA27" s="109" t="str">
        <f t="shared" si="5"/>
        <v/>
      </c>
      <c r="AB27" s="109" t="str">
        <f t="shared" si="6"/>
        <v/>
      </c>
      <c r="AC27" s="33" t="str">
        <f t="shared" si="7"/>
        <v/>
      </c>
      <c r="AD27" s="33" t="str">
        <f t="shared" si="8"/>
        <v/>
      </c>
      <c r="AE27" s="33" t="str">
        <f t="shared" si="9"/>
        <v/>
      </c>
      <c r="AO27" s="38">
        <v>24.0</v>
      </c>
      <c r="AP27" s="38" t="s">
        <v>57</v>
      </c>
      <c r="AQ27" s="38" t="s">
        <v>118</v>
      </c>
    </row>
    <row r="28" spans="8:8" ht="23.25" customHeight="1">
      <c r="A28" s="110"/>
      <c r="B28" s="111"/>
      <c r="C28" s="111"/>
      <c r="D28" s="126"/>
      <c r="E28" s="126"/>
      <c r="F28" s="113"/>
      <c r="G28" s="114"/>
      <c r="H28" s="115"/>
      <c r="I28" s="116"/>
      <c r="J28" s="117"/>
      <c r="K28" s="118"/>
      <c r="L28" s="119" t="str">
        <f t="shared" si="1"/>
        <v/>
      </c>
      <c r="M28" s="119" t="str">
        <f t="shared" si="2"/>
        <v/>
      </c>
      <c r="N28" s="119" t="str">
        <f t="shared" si="3"/>
        <v/>
      </c>
      <c r="O28" s="120"/>
      <c r="P28" s="121"/>
      <c r="Q28" s="122"/>
      <c r="R28" s="114"/>
      <c r="S28" s="114"/>
      <c r="T28" s="123"/>
      <c r="U28" s="121"/>
      <c r="V28" s="121"/>
      <c r="W28" s="124"/>
      <c r="Z28" s="109" t="str">
        <f t="shared" si="4"/>
        <v/>
      </c>
      <c r="AA28" s="109" t="str">
        <f t="shared" si="5"/>
        <v/>
      </c>
      <c r="AB28" s="109" t="str">
        <f t="shared" si="6"/>
        <v/>
      </c>
      <c r="AC28" s="33" t="str">
        <f t="shared" si="7"/>
        <v/>
      </c>
      <c r="AD28" s="33" t="str">
        <f t="shared" si="8"/>
        <v/>
      </c>
      <c r="AE28" s="33" t="str">
        <f t="shared" si="9"/>
        <v/>
      </c>
      <c r="AO28" s="38">
        <v>25.0</v>
      </c>
      <c r="AP28" s="38" t="s">
        <v>58</v>
      </c>
      <c r="AQ28" s="38" t="s">
        <v>119</v>
      </c>
    </row>
    <row r="29" spans="8:8" ht="23.25" customHeight="1">
      <c r="A29" s="110"/>
      <c r="B29" s="111"/>
      <c r="C29" s="111"/>
      <c r="D29" s="126"/>
      <c r="E29" s="126"/>
      <c r="F29" s="113"/>
      <c r="G29" s="114"/>
      <c r="H29" s="115"/>
      <c r="I29" s="116"/>
      <c r="J29" s="117"/>
      <c r="K29" s="118"/>
      <c r="L29" s="119" t="str">
        <f t="shared" si="1"/>
        <v/>
      </c>
      <c r="M29" s="119" t="str">
        <f t="shared" si="2"/>
        <v/>
      </c>
      <c r="N29" s="119" t="str">
        <f t="shared" si="3"/>
        <v/>
      </c>
      <c r="O29" s="120"/>
      <c r="P29" s="121"/>
      <c r="Q29" s="122"/>
      <c r="R29" s="114"/>
      <c r="S29" s="114"/>
      <c r="T29" s="123"/>
      <c r="U29" s="121"/>
      <c r="V29" s="121"/>
      <c r="W29" s="124"/>
      <c r="Z29" s="109" t="str">
        <f t="shared" si="4"/>
        <v/>
      </c>
      <c r="AA29" s="109" t="str">
        <f t="shared" si="5"/>
        <v/>
      </c>
      <c r="AB29" s="109" t="str">
        <f t="shared" si="6"/>
        <v/>
      </c>
      <c r="AC29" s="33" t="str">
        <f t="shared" si="7"/>
        <v/>
      </c>
      <c r="AD29" s="33" t="str">
        <f t="shared" si="8"/>
        <v/>
      </c>
      <c r="AE29" s="33" t="str">
        <f t="shared" si="9"/>
        <v/>
      </c>
      <c r="AO29" s="38">
        <v>26.0</v>
      </c>
      <c r="AP29" s="38" t="s">
        <v>59</v>
      </c>
      <c r="AQ29" s="38" t="s">
        <v>120</v>
      </c>
    </row>
    <row r="30" spans="8:8" ht="23.25" customHeight="1">
      <c r="A30" s="110"/>
      <c r="B30" s="111"/>
      <c r="C30" s="111"/>
      <c r="D30" s="126"/>
      <c r="E30" s="126"/>
      <c r="F30" s="113"/>
      <c r="G30" s="114"/>
      <c r="H30" s="115"/>
      <c r="I30" s="116"/>
      <c r="J30" s="117"/>
      <c r="K30" s="118"/>
      <c r="L30" s="119" t="str">
        <f t="shared" si="1"/>
        <v/>
      </c>
      <c r="M30" s="119" t="str">
        <f t="shared" si="2"/>
        <v/>
      </c>
      <c r="N30" s="119" t="str">
        <f t="shared" si="3"/>
        <v/>
      </c>
      <c r="O30" s="120"/>
      <c r="P30" s="121"/>
      <c r="Q30" s="122"/>
      <c r="R30" s="114"/>
      <c r="S30" s="114"/>
      <c r="T30" s="123"/>
      <c r="U30" s="121"/>
      <c r="V30" s="121"/>
      <c r="W30" s="124"/>
      <c r="Z30" s="109" t="str">
        <f t="shared" si="4"/>
        <v/>
      </c>
      <c r="AA30" s="109" t="str">
        <f t="shared" si="5"/>
        <v/>
      </c>
      <c r="AB30" s="109" t="str">
        <f t="shared" si="6"/>
        <v/>
      </c>
      <c r="AC30" s="33" t="str">
        <f t="shared" si="7"/>
        <v/>
      </c>
      <c r="AD30" s="33" t="str">
        <f t="shared" si="8"/>
        <v/>
      </c>
      <c r="AE30" s="33" t="str">
        <f t="shared" si="9"/>
        <v/>
      </c>
      <c r="AO30" s="38">
        <v>27.0</v>
      </c>
      <c r="AP30" s="38" t="s">
        <v>60</v>
      </c>
      <c r="AQ30" s="38" t="s">
        <v>121</v>
      </c>
    </row>
    <row r="31" spans="8:8" ht="23.25" customHeight="1">
      <c r="A31" s="110"/>
      <c r="B31" s="111"/>
      <c r="C31" s="111"/>
      <c r="D31" s="126"/>
      <c r="E31" s="126"/>
      <c r="F31" s="113"/>
      <c r="G31" s="114"/>
      <c r="H31" s="115"/>
      <c r="I31" s="116"/>
      <c r="J31" s="117"/>
      <c r="K31" s="118"/>
      <c r="L31" s="119" t="str">
        <f t="shared" si="1"/>
        <v/>
      </c>
      <c r="M31" s="119" t="str">
        <f t="shared" si="2"/>
        <v/>
      </c>
      <c r="N31" s="119" t="str">
        <f t="shared" si="3"/>
        <v/>
      </c>
      <c r="O31" s="120"/>
      <c r="P31" s="121"/>
      <c r="Q31" s="122"/>
      <c r="R31" s="114"/>
      <c r="S31" s="114"/>
      <c r="T31" s="123"/>
      <c r="U31" s="121"/>
      <c r="V31" s="121"/>
      <c r="W31" s="124"/>
      <c r="Z31" s="109" t="str">
        <f t="shared" si="4"/>
        <v/>
      </c>
      <c r="AA31" s="109" t="str">
        <f t="shared" si="5"/>
        <v/>
      </c>
      <c r="AB31" s="109" t="str">
        <f t="shared" si="6"/>
        <v/>
      </c>
      <c r="AC31" s="33" t="str">
        <f t="shared" si="7"/>
        <v/>
      </c>
      <c r="AD31" s="33" t="str">
        <f t="shared" si="8"/>
        <v/>
      </c>
      <c r="AE31" s="33" t="str">
        <f t="shared" si="9"/>
        <v/>
      </c>
      <c r="AO31" s="38">
        <v>28.0</v>
      </c>
      <c r="AP31" s="38" t="s">
        <v>61</v>
      </c>
      <c r="AQ31" s="38" t="s">
        <v>122</v>
      </c>
    </row>
    <row r="32" spans="8:8" ht="23.25" customHeight="1">
      <c r="A32" s="110"/>
      <c r="B32" s="111"/>
      <c r="C32" s="111"/>
      <c r="D32" s="126"/>
      <c r="E32" s="126"/>
      <c r="F32" s="113"/>
      <c r="G32" s="114"/>
      <c r="H32" s="115"/>
      <c r="I32" s="116"/>
      <c r="J32" s="117"/>
      <c r="K32" s="118"/>
      <c r="L32" s="119" t="str">
        <f t="shared" si="1"/>
        <v/>
      </c>
      <c r="M32" s="119" t="str">
        <f t="shared" si="2"/>
        <v/>
      </c>
      <c r="N32" s="119" t="str">
        <f t="shared" si="3"/>
        <v/>
      </c>
      <c r="O32" s="120"/>
      <c r="P32" s="121"/>
      <c r="Q32" s="122"/>
      <c r="R32" s="114"/>
      <c r="S32" s="114"/>
      <c r="T32" s="123"/>
      <c r="U32" s="121"/>
      <c r="V32" s="121"/>
      <c r="W32" s="124"/>
      <c r="Z32" s="109" t="str">
        <f t="shared" si="4"/>
        <v/>
      </c>
      <c r="AA32" s="109" t="str">
        <f t="shared" si="5"/>
        <v/>
      </c>
      <c r="AB32" s="109" t="str">
        <f t="shared" si="6"/>
        <v/>
      </c>
      <c r="AC32" s="33" t="str">
        <f t="shared" si="7"/>
        <v/>
      </c>
      <c r="AD32" s="33" t="str">
        <f t="shared" si="8"/>
        <v/>
      </c>
      <c r="AE32" s="33" t="str">
        <f t="shared" si="9"/>
        <v/>
      </c>
      <c r="AO32" s="38">
        <v>29.0</v>
      </c>
      <c r="AP32" s="38" t="s">
        <v>62</v>
      </c>
      <c r="AQ32" s="38" t="s">
        <v>123</v>
      </c>
    </row>
    <row r="33" spans="8:8" ht="23.25" customHeight="1">
      <c r="A33" s="127"/>
      <c r="B33" s="128"/>
      <c r="C33" s="128"/>
      <c r="D33" s="129"/>
      <c r="E33" s="129"/>
      <c r="F33" s="130"/>
      <c r="G33" s="131"/>
      <c r="H33" s="132"/>
      <c r="I33" s="133"/>
      <c r="J33" s="134"/>
      <c r="K33" s="135"/>
      <c r="L33" s="136" t="str">
        <f t="shared" si="1"/>
        <v/>
      </c>
      <c r="M33" s="136" t="str">
        <f t="shared" si="2"/>
        <v/>
      </c>
      <c r="N33" s="136" t="str">
        <f t="shared" si="3"/>
        <v/>
      </c>
      <c r="O33" s="137"/>
      <c r="P33" s="138"/>
      <c r="Q33" s="139"/>
      <c r="R33" s="131"/>
      <c r="S33" s="131"/>
      <c r="T33" s="140"/>
      <c r="U33" s="138"/>
      <c r="V33" s="138"/>
      <c r="W33" s="141"/>
      <c r="Z33" s="109" t="str">
        <f t="shared" si="4"/>
        <v/>
      </c>
      <c r="AA33" s="109" t="str">
        <f t="shared" si="5"/>
        <v/>
      </c>
      <c r="AB33" s="109" t="str">
        <f t="shared" si="6"/>
        <v/>
      </c>
      <c r="AC33" s="33" t="str">
        <f>_xlfn.IFERROR(VLOOKUP($Z33,$AO$4:$AP$34,2,0),"")</f>
        <v/>
      </c>
      <c r="AD33" s="33" t="str">
        <f>_xlfn.IFERROR(VLOOKUP($AA33,$AR$4:$AS$15,2,0),"")</f>
        <v/>
      </c>
      <c r="AE33" s="33" t="str">
        <f>_xlfn.IFERROR(VLOOKUP($AB33,$AU$4:$AV$24,2,0),"")</f>
        <v/>
      </c>
      <c r="AO33" s="38">
        <v>30.0</v>
      </c>
      <c r="AP33" s="38" t="s">
        <v>63</v>
      </c>
      <c r="AQ33" s="38" t="s">
        <v>124</v>
      </c>
    </row>
    <row r="34" spans="8:8" ht="30.0" hidden="1">
      <c r="AO34" s="38">
        <v>31.0</v>
      </c>
      <c r="AP34" s="38" t="s">
        <v>64</v>
      </c>
      <c r="AQ34" s="38" t="s">
        <v>125</v>
      </c>
    </row>
  </sheetData>
  <sheetProtection algorithmName="SHA-512" hashValue="E1E46wuOFVRCMV/GLdSOPT21AhqTtsqGO1ycPQS8VHiEHF9yeuDCkLQlW7ROo0N22e2NE1YSHacCQ22sFVyU+Q==" saltValue="YkYhGRU3qoMzbKivmTBKIg==" spinCount="100000" sheet="1" objects="1" scenarios="1" formatColumns="0" formatRows="0"/>
  <mergeCells count="80">
    <mergeCell ref="A1:D1"/>
    <mergeCell ref="G1:W1"/>
    <mergeCell ref="G4:K4"/>
    <mergeCell ref="A6:W6"/>
    <mergeCell ref="B15:C15"/>
    <mergeCell ref="B27:C27"/>
    <mergeCell ref="B19:C19"/>
    <mergeCell ref="B25:C25"/>
    <mergeCell ref="B24:C24"/>
    <mergeCell ref="B20:C20"/>
    <mergeCell ref="J24:K24"/>
    <mergeCell ref="B18:C18"/>
    <mergeCell ref="B29:C29"/>
    <mergeCell ref="B22:C22"/>
    <mergeCell ref="J11:K11"/>
    <mergeCell ref="D7:D8"/>
    <mergeCell ref="B30:C30"/>
    <mergeCell ref="B31:C31"/>
    <mergeCell ref="B32:C32"/>
    <mergeCell ref="B33:C33"/>
    <mergeCell ref="W7:W8"/>
    <mergeCell ref="E4:F4"/>
    <mergeCell ref="A7:A8"/>
    <mergeCell ref="G3:H3"/>
    <mergeCell ref="I3:N3"/>
    <mergeCell ref="E7:E8"/>
    <mergeCell ref="D2:H2"/>
    <mergeCell ref="A5:C5"/>
    <mergeCell ref="O7:Q7"/>
    <mergeCell ref="B9:C9"/>
    <mergeCell ref="B14:C14"/>
    <mergeCell ref="K5:M5"/>
    <mergeCell ref="A3:C3"/>
    <mergeCell ref="G7:G8"/>
    <mergeCell ref="I7:I8"/>
    <mergeCell ref="R7:S7"/>
    <mergeCell ref="T7:T8"/>
    <mergeCell ref="J9:K9"/>
    <mergeCell ref="J10:K10"/>
    <mergeCell ref="L4:M4"/>
    <mergeCell ref="B21:C21"/>
    <mergeCell ref="A4:B4"/>
    <mergeCell ref="H7:H8"/>
    <mergeCell ref="B7:C8"/>
    <mergeCell ref="F7:F8"/>
    <mergeCell ref="E5:G5"/>
    <mergeCell ref="U7:V7"/>
    <mergeCell ref="B11:C11"/>
    <mergeCell ref="B28:C28"/>
    <mergeCell ref="J18:K18"/>
    <mergeCell ref="J29:K29"/>
    <mergeCell ref="J7:K8"/>
    <mergeCell ref="B16:C16"/>
    <mergeCell ref="B17:C17"/>
    <mergeCell ref="J32:K32"/>
    <mergeCell ref="J14:K14"/>
    <mergeCell ref="J12:K12"/>
    <mergeCell ref="B26:C26"/>
    <mergeCell ref="B10:C10"/>
    <mergeCell ref="B12:C12"/>
    <mergeCell ref="J17:K17"/>
    <mergeCell ref="J15:K15"/>
    <mergeCell ref="J13:K13"/>
    <mergeCell ref="B13:C13"/>
    <mergeCell ref="J21:K21"/>
    <mergeCell ref="J20:K20"/>
    <mergeCell ref="J16:K16"/>
    <mergeCell ref="J31:K31"/>
    <mergeCell ref="J22:K22"/>
    <mergeCell ref="J28:K28"/>
    <mergeCell ref="J23:K23"/>
    <mergeCell ref="J25:K25"/>
    <mergeCell ref="J26:K26"/>
    <mergeCell ref="J27:K27"/>
    <mergeCell ref="J30:K30"/>
    <mergeCell ref="J33:K33"/>
    <mergeCell ref="J19:K19"/>
    <mergeCell ref="B23:C23"/>
    <mergeCell ref="L7:N7"/>
    <mergeCell ref="A2:C2"/>
  </mergeCells>
  <dataValidations count="4">
    <dataValidation allowBlank="1" type="textLength" operator="between" errorStyle="stop" showInputMessage="1" showErrorMessage="1" sqref="W9:W33">
      <formula1>10</formula1>
      <formula2>10</formula2>
    </dataValidation>
    <dataValidation allowBlank="1" type="list" errorStyle="stop" showInputMessage="1" showErrorMessage="1" sqref="C4">
      <formula1>"17,19,15,14"</formula1>
    </dataValidation>
    <dataValidation allowBlank="1" type="list" errorStyle="stop" showInputMessage="1" showErrorMessage="1" sqref="D4">
      <formula1>"छात्र,छात्रा,Boys,Girls"</formula1>
    </dataValidation>
    <dataValidation allowBlank="1" type="list" errorStyle="stop" showInputMessage="1" showErrorMessage="1" sqref="E1:F1">
      <formula1>"Hindi,English"</formula1>
    </dataValidation>
  </dataValidations>
  <pageMargins left="0.7" right="0.7" top="0.75" bottom="0.75" header="0.3" footer="0.3"/>
</worksheet>
</file>

<file path=xl/worksheets/sheet3.xml><?xml version="1.0" encoding="utf-8"?>
<worksheet xmlns:r="http://schemas.openxmlformats.org/officeDocument/2006/relationships" xmlns="http://schemas.openxmlformats.org/spreadsheetml/2006/main">
  <sheetPr>
    <tabColor rgb="FFFFFF00"/>
  </sheetPr>
  <dimension ref="A1:XFD39"/>
  <sheetViews>
    <sheetView workbookViewId="0" zoomScale="85">
      <selection activeCell="F10" sqref="F10"/>
    </sheetView>
  </sheetViews>
  <sheetFormatPr defaultRowHeight="15.0" defaultColWidth="0" zeroHeight="1"/>
  <cols>
    <col min="1" max="1" customWidth="1" width="4.8554688" style="33"/>
    <col min="2" max="3" customWidth="1" width="18.425781" style="33"/>
    <col min="4" max="4" customWidth="1" width="16.710938" style="33"/>
    <col min="5" max="5" customWidth="1" width="9.140625" style="33"/>
    <col min="6" max="6" customWidth="1" width="12.7109375" style="33"/>
    <col min="7" max="8" customWidth="1" width="12.5703125" style="33"/>
    <col min="9" max="9" customWidth="1" width="30.855469" style="33"/>
    <col min="10" max="12" customWidth="1" width="11.285156" style="33"/>
    <col min="13" max="13" customWidth="1" width="14.0" style="33"/>
    <col min="14" max="14" customWidth="1" width="4.5703125" style="33"/>
    <col min="15" max="15" customWidth="1" width="13.140625" style="33"/>
    <col min="16" max="16" customWidth="1" width="11.855469" style="33"/>
    <col min="17" max="17" customWidth="1" width="16.855469" style="33"/>
    <col min="18" max="18" customWidth="1" width="11.855469" style="33"/>
    <col min="19" max="19" customWidth="1" width="3.140625" style="33"/>
    <col min="20" max="20" customWidth="1" width="11.855469" style="33"/>
    <col min="21" max="21" customWidth="1" width="9.140625" style="33"/>
    <col min="22" max="16383" hidden="1" customWidth="0" width="9.140625" style="33"/>
    <col min="16384" max="16384" hidden="1" customWidth="1" width="6.7109375" style="33"/>
  </cols>
  <sheetData>
    <row r="1" spans="8:8" ht="36.0" customHeight="1">
      <c r="A1" s="142" t="str">
        <f>CONCATENATE('Master Sheet'!A2,'Master Sheet'!D2)</f>
        <v>विद्यालय का नाम :-राउमावि रायमलवाडा</v>
      </c>
      <c r="B1" s="143"/>
      <c r="C1" s="143"/>
      <c r="D1" s="143"/>
      <c r="E1" s="143"/>
      <c r="F1" s="143"/>
      <c r="G1" s="143"/>
      <c r="H1" s="143"/>
      <c r="I1" s="143"/>
      <c r="J1" s="143"/>
      <c r="K1" s="143"/>
      <c r="L1" s="143"/>
      <c r="M1" s="143"/>
      <c r="N1" s="143"/>
      <c r="O1" s="143"/>
      <c r="P1" s="143"/>
      <c r="Q1" s="143"/>
      <c r="R1" s="143"/>
      <c r="S1" s="143"/>
      <c r="T1" s="144"/>
    </row>
    <row r="2" spans="8:8" ht="27.0" hidden="1" customHeight="1">
      <c r="A2" s="145" t="str">
        <f>CONCATENATE('Master Sheet'!I3," ","(",'Master Sheet'!E3,'Master Sheet'!F3,")")</f>
        <v>67 वीं जिला स्तरीय खो-खो प्रतियोगिता (सत्र :-2023-24)</v>
      </c>
      <c r="B2" s="146"/>
      <c r="C2" s="146"/>
      <c r="D2" s="146"/>
      <c r="E2" s="146"/>
      <c r="F2" s="146"/>
      <c r="G2" s="146"/>
      <c r="H2" s="146"/>
      <c r="I2" s="146"/>
      <c r="J2" s="146"/>
      <c r="K2" s="146"/>
      <c r="L2" s="146"/>
      <c r="M2" s="146"/>
      <c r="N2" s="146"/>
      <c r="O2" s="146"/>
      <c r="P2" s="146"/>
      <c r="Q2" s="146"/>
      <c r="R2" s="146"/>
      <c r="S2" s="146"/>
      <c r="T2" s="147"/>
    </row>
    <row r="3" spans="8:8" ht="15.0">
      <c r="A3" s="148" t="str">
        <f>IF('Master Sheet'!E1="hindi","संकलित योग्यता प्रमाण-पत्र","Compiled Certificate of Competency")</f>
        <v>संकलित योग्यता प्रमाण-पत्र</v>
      </c>
      <c r="B3" s="149"/>
      <c r="C3" s="149"/>
      <c r="D3" s="149"/>
      <c r="E3" s="149"/>
      <c r="F3" s="149"/>
      <c r="G3" s="149"/>
      <c r="H3" s="149"/>
      <c r="I3" s="149"/>
      <c r="J3" s="149"/>
      <c r="K3" s="149"/>
      <c r="L3" s="149"/>
      <c r="M3" s="149"/>
      <c r="N3" s="149"/>
      <c r="O3" s="149"/>
      <c r="P3" s="149"/>
      <c r="Q3" s="149"/>
      <c r="R3" s="149"/>
      <c r="S3" s="149"/>
      <c r="T3" s="150"/>
    </row>
    <row r="4" spans="8:8" ht="15.0">
      <c r="A4" s="148"/>
      <c r="B4" s="149"/>
      <c r="C4" s="149"/>
      <c r="D4" s="149"/>
      <c r="E4" s="149"/>
      <c r="F4" s="149"/>
      <c r="G4" s="149"/>
      <c r="H4" s="149"/>
      <c r="I4" s="149"/>
      <c r="J4" s="149"/>
      <c r="K4" s="149"/>
      <c r="L4" s="149"/>
      <c r="M4" s="149"/>
      <c r="N4" s="149"/>
      <c r="O4" s="149"/>
      <c r="P4" s="149"/>
      <c r="Q4" s="149"/>
      <c r="R4" s="149"/>
      <c r="S4" s="149"/>
      <c r="T4" s="150"/>
    </row>
    <row r="5" spans="8:8" ht="38.25" customHeight="1">
      <c r="A5" s="151" t="str">
        <f>CONCATENATE('Master Sheet'!G3," ",'Master Sheet'!I3)</f>
        <v>प्रतियोगिता का नाम :- 67 वीं जिला स्तरीय खो-खो प्रतियोगिता</v>
      </c>
      <c r="B5" s="152"/>
      <c r="C5" s="152"/>
      <c r="D5" s="152"/>
      <c r="E5" s="152"/>
      <c r="F5" s="152"/>
      <c r="G5" s="152"/>
      <c r="H5" s="152"/>
      <c r="I5" s="152"/>
      <c r="J5" s="152"/>
      <c r="K5" s="152"/>
      <c r="L5" s="152"/>
      <c r="M5" s="152"/>
      <c r="N5" s="152"/>
      <c r="O5" s="152"/>
      <c r="P5" s="152"/>
      <c r="Q5" s="152"/>
      <c r="R5" s="152"/>
      <c r="S5" s="152"/>
      <c r="T5" s="153"/>
    </row>
    <row r="6" spans="8:8" ht="25.5" customHeight="1">
      <c r="A6" s="154" t="str">
        <f>'Master Sheet'!E4</f>
        <v>आयोजन स्थल :-</v>
      </c>
      <c r="B6" s="155"/>
      <c r="C6" s="155"/>
      <c r="D6" s="156" t="str">
        <f>'Master Sheet'!G4</f>
        <v>GSSS RAIMALWADA, BAPINI (PHALODI)</v>
      </c>
      <c r="E6" s="156"/>
      <c r="F6" s="156"/>
      <c r="G6" s="156"/>
      <c r="H6" s="156"/>
      <c r="I6" s="157"/>
      <c r="J6" s="158" t="str">
        <f>'Master Sheet'!E5</f>
        <v>प्रतियोगिता अवधि →         दिनांक</v>
      </c>
      <c r="K6" s="159"/>
      <c r="L6" s="159"/>
      <c r="M6" s="160">
        <f>'Master Sheet'!H5</f>
        <v>45179.0</v>
      </c>
      <c r="N6" s="161" t="str">
        <f>'Master Sheet'!I5</f>
        <v>से</v>
      </c>
      <c r="O6" s="162">
        <f>'Master Sheet'!J5</f>
        <v>45183.0</v>
      </c>
      <c r="P6" s="154" t="str">
        <f>'Master Sheet'!A4</f>
        <v>आयु वर्ग :-</v>
      </c>
      <c r="Q6" s="155"/>
      <c r="R6" s="163" t="str">
        <f>CONCATENATE('Master Sheet'!C4," ","Yrs.")</f>
        <v>17 Yrs.</v>
      </c>
      <c r="S6" s="161" t="s">
        <v>26</v>
      </c>
      <c r="T6" s="164" t="str">
        <f>CONCATENATE('Master Sheet'!D4)</f>
        <v>Boys</v>
      </c>
    </row>
    <row r="7" spans="8:8" ht="7.5" customHeight="1">
      <c r="A7" s="165"/>
      <c r="B7" s="165"/>
      <c r="C7" s="165"/>
      <c r="D7" s="165"/>
      <c r="E7" s="165"/>
      <c r="F7" s="165"/>
      <c r="G7" s="165"/>
      <c r="H7" s="165"/>
      <c r="I7" s="165"/>
      <c r="J7" s="165"/>
      <c r="K7" s="165"/>
      <c r="L7" s="165"/>
      <c r="M7" s="165"/>
      <c r="N7" s="165"/>
      <c r="O7" s="165"/>
      <c r="P7" s="165"/>
      <c r="Q7" s="165"/>
      <c r="R7" s="165"/>
      <c r="S7" s="165"/>
      <c r="T7" s="165"/>
    </row>
    <row r="8" spans="8:8" ht="18.0" customHeight="1">
      <c r="A8" s="166" t="str">
        <f>'Master Sheet'!A7</f>
        <v>क्र.सं.</v>
      </c>
      <c r="B8" s="167" t="str">
        <f>'Master Sheet'!B7</f>
        <v>खिलाडी का नाम</v>
      </c>
      <c r="C8" s="167" t="str">
        <f>'Master Sheet'!E7</f>
        <v>पिता का नाम</v>
      </c>
      <c r="D8" s="168" t="str">
        <f>'Master Sheet'!F7</f>
        <v>खिलाडी के आधार नंबर</v>
      </c>
      <c r="E8" s="167" t="str">
        <f>'Master Sheet'!G7</f>
        <v>कक्षा एवं वर्ग</v>
      </c>
      <c r="F8" s="167" t="str">
        <f>'Master Sheet'!H7</f>
        <v>प्रवेशांक </v>
      </c>
      <c r="G8" s="167" t="str">
        <f>'Master Sheet'!I7</f>
        <v>प्रवेश दिनांक</v>
      </c>
      <c r="H8" s="167" t="str">
        <f>IF('Master Sheet'!E1="hindi","जन्मतिथि (अंकों में)","D.O.B. (In Numbers)")</f>
        <v>जन्मतिथि (अंकों में)</v>
      </c>
      <c r="I8" s="167" t="str">
        <f>IF('Master Sheet'!E1="hindi","जन्मतिथि (शब्दों में)","D.O.B. (In Figures)")</f>
        <v>जन्मतिथि (शब्दों में)</v>
      </c>
      <c r="J8" s="167" t="str">
        <f>'Master Sheet'!L7</f>
        <v>आयु</v>
      </c>
      <c r="K8" s="167"/>
      <c r="L8" s="167"/>
      <c r="M8" s="167" t="str">
        <f>'Master Sheet'!U7</f>
        <v>दो शारीरिक निशानियाँ</v>
      </c>
      <c r="N8" s="167"/>
      <c r="O8" s="167"/>
      <c r="P8" s="167"/>
      <c r="Q8" s="167"/>
      <c r="R8" s="167" t="str">
        <f>IF('Master Sheet'!E1="hindi","खिलाडी के हस्ताक्षर","Signature Of Player's")</f>
        <v>खिलाडी के हस्ताक्षर</v>
      </c>
      <c r="S8" s="167"/>
      <c r="T8" s="169"/>
    </row>
    <row r="9" spans="8:8" ht="18.0" customHeight="1">
      <c r="A9" s="170"/>
      <c r="B9" s="171"/>
      <c r="C9" s="171"/>
      <c r="D9" s="172"/>
      <c r="E9" s="171"/>
      <c r="F9" s="171"/>
      <c r="G9" s="171"/>
      <c r="H9" s="171"/>
      <c r="I9" s="171"/>
      <c r="J9" s="173" t="str">
        <f>'Master Sheet'!L8</f>
        <v>दिन</v>
      </c>
      <c r="K9" s="173" t="str">
        <f>'Master Sheet'!M8</f>
        <v>माह</v>
      </c>
      <c r="L9" s="173" t="str">
        <f>'Master Sheet'!N8</f>
        <v>वर्ष</v>
      </c>
      <c r="M9" s="171">
        <v>1.0</v>
      </c>
      <c r="N9" s="171"/>
      <c r="O9" s="171"/>
      <c r="P9" s="171">
        <v>2.0</v>
      </c>
      <c r="Q9" s="171"/>
      <c r="R9" s="171"/>
      <c r="S9" s="171"/>
      <c r="T9" s="174"/>
    </row>
    <row r="10" spans="8:8" ht="47.25" customHeight="1">
      <c r="A10" s="175">
        <f>IF('Master Sheet'!A9="","",'Master Sheet'!A9)</f>
        <v>1.0</v>
      </c>
      <c r="B10" s="176" t="str">
        <f>IF('Master Sheet'!B9="","",'Master Sheet'!B9)</f>
        <v>RAM</v>
      </c>
      <c r="C10" s="176" t="str">
        <f>IF('Master Sheet'!E9="","",'Master Sheet'!E9)</f>
        <v>SHYAM</v>
      </c>
      <c r="D10" s="177">
        <f>IF('Master Sheet'!F9="","",'Master Sheet'!F9)</f>
        <v>1.234567891E11</v>
      </c>
      <c r="E10" s="176" t="str">
        <f>IF('Master Sheet'!G9="","",'Master Sheet'!G9)</f>
        <v>10-A</v>
      </c>
      <c r="F10" s="176" t="str">
        <f>IF('Master Sheet'!H9="","",'Master Sheet'!H9)</f>
        <v>598/2016</v>
      </c>
      <c r="G10" s="178">
        <f>IF('Master Sheet'!I9="","",'Master Sheet'!I9)</f>
        <v>43862.0</v>
      </c>
      <c r="H10" s="178">
        <f>IF('Master Sheet'!J9="","",'Master Sheet'!J9)</f>
        <v>40219.0</v>
      </c>
      <c r="I10" s="179" t="str">
        <f>IF(H10="","",CONCATENATE('Master Sheet'!AC9," ",'Master Sheet'!AD9," "," ",'Master Sheet'!AE9))</f>
        <v>दस फ़रवरी  दो हजार दस</v>
      </c>
      <c r="J10" s="180">
        <f>IF('Master Sheet'!L9="","",'Master Sheet'!L9)</f>
        <v>21.0</v>
      </c>
      <c r="K10" s="180">
        <f>IF('Master Sheet'!M9="","",'Master Sheet'!M9)</f>
        <v>6.0</v>
      </c>
      <c r="L10" s="180">
        <f>IF('Master Sheet'!N9="","",'Master Sheet'!N9)</f>
        <v>13.0</v>
      </c>
      <c r="M10" s="181" t="str">
        <f>IF('Master Sheet'!U9="","",'Master Sheet'!U9)</f>
        <v>Mole on right chik</v>
      </c>
      <c r="N10" s="181"/>
      <c r="O10" s="181"/>
      <c r="P10" s="181" t="str">
        <f>IF('Master Sheet'!V9="","",'Master Sheet'!V9)</f>
        <v>Cut mark on left palm</v>
      </c>
      <c r="Q10" s="181"/>
      <c r="R10" s="181"/>
      <c r="S10" s="181"/>
      <c r="T10" s="182"/>
    </row>
    <row r="11" spans="8:8" ht="47.25" customHeight="1">
      <c r="A11" s="183">
        <f>'Master Sheet'!A10</f>
        <v>2.0</v>
      </c>
      <c r="B11" s="184" t="str">
        <f>IF('Master Sheet'!B10="","",'Master Sheet'!B10)</f>
        <v>ABC</v>
      </c>
      <c r="C11" s="184" t="str">
        <f>IF('Master Sheet'!E10="","",'Master Sheet'!E10)</f>
        <v>GHHH</v>
      </c>
      <c r="D11" s="185">
        <f>IF('Master Sheet'!F10="","",'Master Sheet'!F10)</f>
        <v>5.46587895257E11</v>
      </c>
      <c r="E11" s="184" t="str">
        <f>IF('Master Sheet'!G10="","",'Master Sheet'!G10)</f>
        <v>9-A</v>
      </c>
      <c r="F11" s="184">
        <f>IF('Master Sheet'!H10="","",'Master Sheet'!H10)</f>
        <v>699.0</v>
      </c>
      <c r="G11" s="186">
        <f>IF('Master Sheet'!I10="","",'Master Sheet'!I10)</f>
        <v>44743.0</v>
      </c>
      <c r="H11" s="186">
        <f>IF('Master Sheet'!J10="","",'Master Sheet'!J10)</f>
        <v>41065.0</v>
      </c>
      <c r="I11" s="187" t="str">
        <f>IF(H11="","",CONCATENATE('Master Sheet'!AC10," ",'Master Sheet'!AD10," "," ",'Master Sheet'!AE10))</f>
        <v>पांच जून  दो हजार बारह</v>
      </c>
      <c r="J11" s="188">
        <f>IF('Master Sheet'!L10="","",'Master Sheet'!L10)</f>
        <v>26.0</v>
      </c>
      <c r="K11" s="188">
        <f>IF('Master Sheet'!M10="","",'Master Sheet'!M10)</f>
        <v>2.0</v>
      </c>
      <c r="L11" s="188">
        <f>IF('Master Sheet'!N10="","",'Master Sheet'!N10)</f>
        <v>11.0</v>
      </c>
      <c r="M11" s="189" t="str">
        <f>IF('Master Sheet'!U10="","",'Master Sheet'!U10)</f>
        <v>Mole on right chik</v>
      </c>
      <c r="N11" s="189"/>
      <c r="O11" s="189"/>
      <c r="P11" s="189" t="str">
        <f>IF('Master Sheet'!V10="","",'Master Sheet'!V10)</f>
        <v>Cut mark on left palm</v>
      </c>
      <c r="Q11" s="189"/>
      <c r="R11" s="189"/>
      <c r="S11" s="189"/>
      <c r="T11" s="190"/>
    </row>
    <row r="12" spans="8:8" ht="47.25" customHeight="1">
      <c r="A12" s="183">
        <f>'Master Sheet'!A11</f>
        <v>3.0</v>
      </c>
      <c r="B12" s="184" t="str">
        <f>IF('Master Sheet'!B11="","",'Master Sheet'!B11)</f>
        <v/>
      </c>
      <c r="C12" s="184" t="str">
        <f>IF('Master Sheet'!E11="","",'Master Sheet'!E11)</f>
        <v/>
      </c>
      <c r="D12" s="185" t="str">
        <f>IF('Master Sheet'!F11="","",'Master Sheet'!F11)</f>
        <v/>
      </c>
      <c r="E12" s="184" t="str">
        <f>IF('Master Sheet'!G11="","",'Master Sheet'!G11)</f>
        <v/>
      </c>
      <c r="F12" s="184" t="str">
        <f>IF('Master Sheet'!H11="","",'Master Sheet'!H11)</f>
        <v/>
      </c>
      <c r="G12" s="186" t="str">
        <f>IF('Master Sheet'!I11="","",'Master Sheet'!I11)</f>
        <v/>
      </c>
      <c r="H12" s="186" t="str">
        <f>IF('Master Sheet'!J11="","",'Master Sheet'!J11)</f>
        <v/>
      </c>
      <c r="I12" s="187" t="str">
        <f>IF(H12="","",CONCATENATE('Master Sheet'!AC11," ",'Master Sheet'!AD11," "," ",'Master Sheet'!AE11))</f>
        <v/>
      </c>
      <c r="J12" s="188" t="str">
        <f>IF('Master Sheet'!L11="","",'Master Sheet'!L11)</f>
        <v/>
      </c>
      <c r="K12" s="188" t="str">
        <f>IF('Master Sheet'!M11="","",'Master Sheet'!M11)</f>
        <v/>
      </c>
      <c r="L12" s="188" t="str">
        <f>IF('Master Sheet'!N11="","",'Master Sheet'!N11)</f>
        <v/>
      </c>
      <c r="M12" s="189" t="str">
        <f>IF('Master Sheet'!U11="","",'Master Sheet'!U11)</f>
        <v/>
      </c>
      <c r="N12" s="189"/>
      <c r="O12" s="189"/>
      <c r="P12" s="189" t="str">
        <f>IF('Master Sheet'!V11="","",'Master Sheet'!V11)</f>
        <v/>
      </c>
      <c r="Q12" s="189"/>
      <c r="R12" s="189"/>
      <c r="S12" s="189"/>
      <c r="T12" s="190"/>
    </row>
    <row r="13" spans="8:8" ht="47.25" customHeight="1">
      <c r="A13" s="183">
        <f>'Master Sheet'!A12</f>
        <v>4.0</v>
      </c>
      <c r="B13" s="184" t="str">
        <f>IF('Master Sheet'!B12="","",'Master Sheet'!B12)</f>
        <v/>
      </c>
      <c r="C13" s="184" t="str">
        <f>IF('Master Sheet'!E12="","",'Master Sheet'!E12)</f>
        <v/>
      </c>
      <c r="D13" s="185" t="str">
        <f>IF('Master Sheet'!F12="","",'Master Sheet'!F12)</f>
        <v/>
      </c>
      <c r="E13" s="184" t="str">
        <f>IF('Master Sheet'!G12="","",'Master Sheet'!G12)</f>
        <v/>
      </c>
      <c r="F13" s="184" t="str">
        <f>IF('Master Sheet'!H12="","",'Master Sheet'!H12)</f>
        <v/>
      </c>
      <c r="G13" s="186" t="str">
        <f>IF('Master Sheet'!I12="","",'Master Sheet'!I12)</f>
        <v/>
      </c>
      <c r="H13" s="186" t="str">
        <f>IF('Master Sheet'!J12="","",'Master Sheet'!J12)</f>
        <v/>
      </c>
      <c r="I13" s="187" t="str">
        <f>IF(H13="","",CONCATENATE('Master Sheet'!AC12," ",'Master Sheet'!AD12," "," ",'Master Sheet'!AE12))</f>
        <v/>
      </c>
      <c r="J13" s="188" t="str">
        <f>IF('Master Sheet'!L12="","",'Master Sheet'!L12)</f>
        <v/>
      </c>
      <c r="K13" s="188" t="str">
        <f>IF('Master Sheet'!M12="","",'Master Sheet'!M12)</f>
        <v/>
      </c>
      <c r="L13" s="188" t="str">
        <f>IF('Master Sheet'!N12="","",'Master Sheet'!N12)</f>
        <v/>
      </c>
      <c r="M13" s="189" t="str">
        <f>IF('Master Sheet'!U12="","",'Master Sheet'!U12)</f>
        <v/>
      </c>
      <c r="N13" s="189"/>
      <c r="O13" s="189"/>
      <c r="P13" s="189" t="str">
        <f>IF('Master Sheet'!V12="","",'Master Sheet'!V12)</f>
        <v/>
      </c>
      <c r="Q13" s="189"/>
      <c r="R13" s="189"/>
      <c r="S13" s="189"/>
      <c r="T13" s="190"/>
    </row>
    <row r="14" spans="8:8" ht="47.25" customHeight="1">
      <c r="A14" s="183">
        <f>'Master Sheet'!A13</f>
        <v>5.0</v>
      </c>
      <c r="B14" s="184" t="str">
        <f>IF('Master Sheet'!B13="","",'Master Sheet'!B13)</f>
        <v/>
      </c>
      <c r="C14" s="184" t="str">
        <f>IF('Master Sheet'!E13="","",'Master Sheet'!E13)</f>
        <v/>
      </c>
      <c r="D14" s="185" t="str">
        <f>IF('Master Sheet'!F13="","",'Master Sheet'!F13)</f>
        <v/>
      </c>
      <c r="E14" s="184" t="str">
        <f>IF('Master Sheet'!G13="","",'Master Sheet'!G13)</f>
        <v/>
      </c>
      <c r="F14" s="184" t="str">
        <f>IF('Master Sheet'!H13="","",'Master Sheet'!H13)</f>
        <v/>
      </c>
      <c r="G14" s="186" t="str">
        <f>IF('Master Sheet'!I13="","",'Master Sheet'!I13)</f>
        <v/>
      </c>
      <c r="H14" s="186" t="str">
        <f>IF('Master Sheet'!J13="","",'Master Sheet'!J13)</f>
        <v/>
      </c>
      <c r="I14" s="187" t="str">
        <f>IF(H14="","",CONCATENATE('Master Sheet'!AC13," ",'Master Sheet'!AD13," "," ",'Master Sheet'!AE13))</f>
        <v/>
      </c>
      <c r="J14" s="188" t="str">
        <f>IF('Master Sheet'!L13="","",'Master Sheet'!L13)</f>
        <v/>
      </c>
      <c r="K14" s="188" t="str">
        <f>IF('Master Sheet'!M13="","",'Master Sheet'!M13)</f>
        <v/>
      </c>
      <c r="L14" s="188" t="str">
        <f>IF('Master Sheet'!N13="","",'Master Sheet'!N13)</f>
        <v/>
      </c>
      <c r="M14" s="189" t="str">
        <f>IF('Master Sheet'!U13="","",'Master Sheet'!U13)</f>
        <v/>
      </c>
      <c r="N14" s="189"/>
      <c r="O14" s="189"/>
      <c r="P14" s="189" t="str">
        <f>IF('Master Sheet'!V13="","",'Master Sheet'!V13)</f>
        <v/>
      </c>
      <c r="Q14" s="189"/>
      <c r="R14" s="189"/>
      <c r="S14" s="189"/>
      <c r="T14" s="190"/>
    </row>
    <row r="15" spans="8:8" ht="47.25" customHeight="1">
      <c r="A15" s="183">
        <f>'Master Sheet'!A14</f>
        <v>6.0</v>
      </c>
      <c r="B15" s="184" t="str">
        <f>IF('Master Sheet'!B14="","",'Master Sheet'!B14)</f>
        <v/>
      </c>
      <c r="C15" s="184" t="str">
        <f>IF('Master Sheet'!E14="","",'Master Sheet'!E14)</f>
        <v/>
      </c>
      <c r="D15" s="185" t="str">
        <f>IF('Master Sheet'!F14="","",'Master Sheet'!F14)</f>
        <v/>
      </c>
      <c r="E15" s="184" t="str">
        <f>IF('Master Sheet'!G14="","",'Master Sheet'!G14)</f>
        <v/>
      </c>
      <c r="F15" s="184" t="str">
        <f>IF('Master Sheet'!H14="","",'Master Sheet'!H14)</f>
        <v/>
      </c>
      <c r="G15" s="186" t="str">
        <f>IF('Master Sheet'!I14="","",'Master Sheet'!I14)</f>
        <v/>
      </c>
      <c r="H15" s="186" t="str">
        <f>IF('Master Sheet'!J14="","",'Master Sheet'!J14)</f>
        <v/>
      </c>
      <c r="I15" s="187" t="str">
        <f>IF(H15="","",CONCATENATE('Master Sheet'!AC14," ",'Master Sheet'!AD14," "," ",'Master Sheet'!AE14))</f>
        <v/>
      </c>
      <c r="J15" s="188" t="str">
        <f>IF('Master Sheet'!L14="","",'Master Sheet'!L14)</f>
        <v/>
      </c>
      <c r="K15" s="188" t="str">
        <f>IF('Master Sheet'!M14="","",'Master Sheet'!M14)</f>
        <v/>
      </c>
      <c r="L15" s="188" t="str">
        <f>IF('Master Sheet'!N14="","",'Master Sheet'!N14)</f>
        <v/>
      </c>
      <c r="M15" s="189" t="str">
        <f>IF('Master Sheet'!U14="","",'Master Sheet'!U14)</f>
        <v/>
      </c>
      <c r="N15" s="189"/>
      <c r="O15" s="189"/>
      <c r="P15" s="189" t="str">
        <f>IF('Master Sheet'!V14="","",'Master Sheet'!V14)</f>
        <v/>
      </c>
      <c r="Q15" s="189"/>
      <c r="R15" s="189"/>
      <c r="S15" s="189"/>
      <c r="T15" s="190"/>
    </row>
    <row r="16" spans="8:8" ht="47.25" customHeight="1">
      <c r="A16" s="183">
        <f>'Master Sheet'!A15</f>
        <v>7.0</v>
      </c>
      <c r="B16" s="184" t="str">
        <f>IF('Master Sheet'!B15="","",'Master Sheet'!B15)</f>
        <v/>
      </c>
      <c r="C16" s="184" t="str">
        <f>IF('Master Sheet'!E15="","",'Master Sheet'!E15)</f>
        <v/>
      </c>
      <c r="D16" s="185" t="str">
        <f>IF('Master Sheet'!F15="","",'Master Sheet'!F15)</f>
        <v/>
      </c>
      <c r="E16" s="184" t="str">
        <f>IF('Master Sheet'!G15="","",'Master Sheet'!G15)</f>
        <v/>
      </c>
      <c r="F16" s="184" t="str">
        <f>IF('Master Sheet'!H15="","",'Master Sheet'!H15)</f>
        <v/>
      </c>
      <c r="G16" s="186" t="str">
        <f>IF('Master Sheet'!I15="","",'Master Sheet'!I15)</f>
        <v/>
      </c>
      <c r="H16" s="186" t="str">
        <f>IF('Master Sheet'!J15="","",'Master Sheet'!J15)</f>
        <v/>
      </c>
      <c r="I16" s="187" t="str">
        <f>IF(H16="","",CONCATENATE('Master Sheet'!AC15," ",'Master Sheet'!AD15," "," ",'Master Sheet'!AE15))</f>
        <v/>
      </c>
      <c r="J16" s="188" t="str">
        <f>IF('Master Sheet'!L15="","",'Master Sheet'!L15)</f>
        <v/>
      </c>
      <c r="K16" s="188" t="str">
        <f>IF('Master Sheet'!M15="","",'Master Sheet'!M15)</f>
        <v/>
      </c>
      <c r="L16" s="188" t="str">
        <f>IF('Master Sheet'!N15="","",'Master Sheet'!N15)</f>
        <v/>
      </c>
      <c r="M16" s="189" t="str">
        <f>IF('Master Sheet'!U15="","",'Master Sheet'!U15)</f>
        <v/>
      </c>
      <c r="N16" s="189"/>
      <c r="O16" s="189"/>
      <c r="P16" s="189" t="str">
        <f>IF('Master Sheet'!V15="","",'Master Sheet'!V15)</f>
        <v/>
      </c>
      <c r="Q16" s="189"/>
      <c r="R16" s="189"/>
      <c r="S16" s="189"/>
      <c r="T16" s="190"/>
    </row>
    <row r="17" spans="8:8" ht="47.25" customHeight="1">
      <c r="A17" s="183">
        <f>'Master Sheet'!A16</f>
        <v>8.0</v>
      </c>
      <c r="B17" s="184" t="str">
        <f>IF('Master Sheet'!B16="","",'Master Sheet'!B16)</f>
        <v/>
      </c>
      <c r="C17" s="184" t="str">
        <f>IF('Master Sheet'!E16="","",'Master Sheet'!E16)</f>
        <v/>
      </c>
      <c r="D17" s="185" t="str">
        <f>IF('Master Sheet'!F16="","",'Master Sheet'!F16)</f>
        <v/>
      </c>
      <c r="E17" s="184" t="str">
        <f>IF('Master Sheet'!G16="","",'Master Sheet'!G16)</f>
        <v/>
      </c>
      <c r="F17" s="184" t="str">
        <f>IF('Master Sheet'!H16="","",'Master Sheet'!H16)</f>
        <v/>
      </c>
      <c r="G17" s="186" t="str">
        <f>IF('Master Sheet'!I16="","",'Master Sheet'!I16)</f>
        <v/>
      </c>
      <c r="H17" s="186" t="str">
        <f>IF('Master Sheet'!J16="","",'Master Sheet'!J16)</f>
        <v/>
      </c>
      <c r="I17" s="187" t="str">
        <f>IF(H17="","",CONCATENATE('Master Sheet'!AC16," ",'Master Sheet'!AD16," "," ",'Master Sheet'!AE16))</f>
        <v/>
      </c>
      <c r="J17" s="188" t="str">
        <f>IF('Master Sheet'!L16="","",'Master Sheet'!L16)</f>
        <v/>
      </c>
      <c r="K17" s="188" t="str">
        <f>IF('Master Sheet'!M16="","",'Master Sheet'!M16)</f>
        <v/>
      </c>
      <c r="L17" s="188" t="str">
        <f>IF('Master Sheet'!N16="","",'Master Sheet'!N16)</f>
        <v/>
      </c>
      <c r="M17" s="189" t="str">
        <f>IF('Master Sheet'!U16="","",'Master Sheet'!U16)</f>
        <v/>
      </c>
      <c r="N17" s="189"/>
      <c r="O17" s="189"/>
      <c r="P17" s="189" t="str">
        <f>IF('Master Sheet'!V16="","",'Master Sheet'!V16)</f>
        <v/>
      </c>
      <c r="Q17" s="189"/>
      <c r="R17" s="189"/>
      <c r="S17" s="189"/>
      <c r="T17" s="190"/>
    </row>
    <row r="18" spans="8:8" ht="47.25" customHeight="1">
      <c r="A18" s="183">
        <f>'Master Sheet'!A17</f>
        <v>9.0</v>
      </c>
      <c r="B18" s="184" t="str">
        <f>IF('Master Sheet'!B17="","",'Master Sheet'!B17)</f>
        <v/>
      </c>
      <c r="C18" s="184" t="str">
        <f>IF('Master Sheet'!E17="","",'Master Sheet'!E17)</f>
        <v/>
      </c>
      <c r="D18" s="185" t="str">
        <f>IF('Master Sheet'!F17="","",'Master Sheet'!F17)</f>
        <v/>
      </c>
      <c r="E18" s="184" t="str">
        <f>IF('Master Sheet'!G17="","",'Master Sheet'!G17)</f>
        <v/>
      </c>
      <c r="F18" s="184" t="str">
        <f>IF('Master Sheet'!H17="","",'Master Sheet'!H17)</f>
        <v/>
      </c>
      <c r="G18" s="186" t="str">
        <f>IF('Master Sheet'!I17="","",'Master Sheet'!I17)</f>
        <v/>
      </c>
      <c r="H18" s="186" t="str">
        <f>IF('Master Sheet'!J17="","",'Master Sheet'!J17)</f>
        <v/>
      </c>
      <c r="I18" s="187" t="str">
        <f>IF(H18="","",CONCATENATE('Master Sheet'!AC17," ",'Master Sheet'!AD17," "," ",'Master Sheet'!AE17))</f>
        <v/>
      </c>
      <c r="J18" s="188" t="str">
        <f>IF('Master Sheet'!L17="","",'Master Sheet'!L17)</f>
        <v/>
      </c>
      <c r="K18" s="188" t="str">
        <f>IF('Master Sheet'!M17="","",'Master Sheet'!M17)</f>
        <v/>
      </c>
      <c r="L18" s="188" t="str">
        <f>IF('Master Sheet'!N17="","",'Master Sheet'!N17)</f>
        <v/>
      </c>
      <c r="M18" s="189" t="str">
        <f>IF('Master Sheet'!U17="","",'Master Sheet'!U17)</f>
        <v/>
      </c>
      <c r="N18" s="189"/>
      <c r="O18" s="189"/>
      <c r="P18" s="189" t="str">
        <f>IF('Master Sheet'!V17="","",'Master Sheet'!V17)</f>
        <v/>
      </c>
      <c r="Q18" s="189"/>
      <c r="R18" s="189"/>
      <c r="S18" s="189"/>
      <c r="T18" s="190"/>
    </row>
    <row r="19" spans="8:8" ht="47.25" customHeight="1">
      <c r="A19" s="183">
        <f>'Master Sheet'!A18</f>
        <v>10.0</v>
      </c>
      <c r="B19" s="184" t="str">
        <f>IF('Master Sheet'!B18="","",'Master Sheet'!B18)</f>
        <v/>
      </c>
      <c r="C19" s="184" t="str">
        <f>IF('Master Sheet'!E18="","",'Master Sheet'!E18)</f>
        <v/>
      </c>
      <c r="D19" s="185" t="str">
        <f>IF('Master Sheet'!F18="","",'Master Sheet'!F18)</f>
        <v/>
      </c>
      <c r="E19" s="184" t="str">
        <f>IF('Master Sheet'!G18="","",'Master Sheet'!G18)</f>
        <v/>
      </c>
      <c r="F19" s="184" t="str">
        <f>IF('Master Sheet'!H18="","",'Master Sheet'!H18)</f>
        <v/>
      </c>
      <c r="G19" s="186" t="str">
        <f>IF('Master Sheet'!I18="","",'Master Sheet'!I18)</f>
        <v/>
      </c>
      <c r="H19" s="186" t="str">
        <f>IF('Master Sheet'!J18="","",'Master Sheet'!J18)</f>
        <v/>
      </c>
      <c r="I19" s="187" t="str">
        <f>IF(H19="","",CONCATENATE('Master Sheet'!AC18," ",'Master Sheet'!AD18," "," ",'Master Sheet'!AE18))</f>
        <v/>
      </c>
      <c r="J19" s="188" t="str">
        <f>IF('Master Sheet'!L18="","",'Master Sheet'!L18)</f>
        <v/>
      </c>
      <c r="K19" s="188" t="str">
        <f>IF('Master Sheet'!M18="","",'Master Sheet'!M18)</f>
        <v/>
      </c>
      <c r="L19" s="188" t="str">
        <f>IF('Master Sheet'!N18="","",'Master Sheet'!N18)</f>
        <v/>
      </c>
      <c r="M19" s="189" t="str">
        <f>IF('Master Sheet'!U18="","",'Master Sheet'!U18)</f>
        <v/>
      </c>
      <c r="N19" s="189"/>
      <c r="O19" s="189"/>
      <c r="P19" s="189" t="str">
        <f>IF('Master Sheet'!V18="","",'Master Sheet'!V18)</f>
        <v/>
      </c>
      <c r="Q19" s="189"/>
      <c r="R19" s="189"/>
      <c r="S19" s="189"/>
      <c r="T19" s="190"/>
    </row>
    <row r="20" spans="8:8" ht="47.25" customHeight="1">
      <c r="A20" s="183">
        <f>'Master Sheet'!A19</f>
        <v>0.0</v>
      </c>
      <c r="B20" s="184" t="str">
        <f>IF('Master Sheet'!B19="","",'Master Sheet'!B19)</f>
        <v/>
      </c>
      <c r="C20" s="184" t="str">
        <f>IF('Master Sheet'!E19="","",'Master Sheet'!E19)</f>
        <v/>
      </c>
      <c r="D20" s="185" t="str">
        <f>IF('Master Sheet'!F19="","",'Master Sheet'!F19)</f>
        <v/>
      </c>
      <c r="E20" s="184" t="str">
        <f>IF('Master Sheet'!G19="","",'Master Sheet'!G19)</f>
        <v/>
      </c>
      <c r="F20" s="184" t="str">
        <f>IF('Master Sheet'!H19="","",'Master Sheet'!H19)</f>
        <v/>
      </c>
      <c r="G20" s="186" t="str">
        <f>IF('Master Sheet'!I19="","",'Master Sheet'!I19)</f>
        <v/>
      </c>
      <c r="H20" s="186" t="str">
        <f>IF('Master Sheet'!J19="","",'Master Sheet'!J19)</f>
        <v/>
      </c>
      <c r="I20" s="187" t="str">
        <f>IF(H20="","",CONCATENATE('Master Sheet'!AC19," ",'Master Sheet'!AD19," "," ",'Master Sheet'!AE19))</f>
        <v/>
      </c>
      <c r="J20" s="188" t="str">
        <f>IF('Master Sheet'!L19="","",'Master Sheet'!L19)</f>
        <v/>
      </c>
      <c r="K20" s="188" t="str">
        <f>IF('Master Sheet'!M19="","",'Master Sheet'!M19)</f>
        <v/>
      </c>
      <c r="L20" s="188" t="str">
        <f>IF('Master Sheet'!N19="","",'Master Sheet'!N19)</f>
        <v/>
      </c>
      <c r="M20" s="189" t="str">
        <f>IF('Master Sheet'!U19="","",'Master Sheet'!U19)</f>
        <v/>
      </c>
      <c r="N20" s="189"/>
      <c r="O20" s="189"/>
      <c r="P20" s="189" t="str">
        <f>IF('Master Sheet'!V19="","",'Master Sheet'!V19)</f>
        <v/>
      </c>
      <c r="Q20" s="189"/>
      <c r="R20" s="189"/>
      <c r="S20" s="189"/>
      <c r="T20" s="190"/>
    </row>
    <row r="21" spans="8:8" ht="47.25" customHeight="1">
      <c r="A21" s="183">
        <f>'Master Sheet'!A20</f>
        <v>0.0</v>
      </c>
      <c r="B21" s="184" t="str">
        <f>IF('Master Sheet'!B20="","",'Master Sheet'!B20)</f>
        <v/>
      </c>
      <c r="C21" s="184" t="str">
        <f>IF('Master Sheet'!E20="","",'Master Sheet'!E20)</f>
        <v/>
      </c>
      <c r="D21" s="185" t="str">
        <f>IF('Master Sheet'!F20="","",'Master Sheet'!F20)</f>
        <v/>
      </c>
      <c r="E21" s="184" t="str">
        <f>IF('Master Sheet'!G20="","",'Master Sheet'!G20)</f>
        <v/>
      </c>
      <c r="F21" s="184" t="str">
        <f>IF('Master Sheet'!H20="","",'Master Sheet'!H20)</f>
        <v/>
      </c>
      <c r="G21" s="186" t="str">
        <f>IF('Master Sheet'!I20="","",'Master Sheet'!I20)</f>
        <v/>
      </c>
      <c r="H21" s="186" t="str">
        <f>IF('Master Sheet'!J20="","",'Master Sheet'!J20)</f>
        <v/>
      </c>
      <c r="I21" s="187" t="str">
        <f>IF(H21="","",CONCATENATE('Master Sheet'!AC20," ",'Master Sheet'!AD20," "," ",'Master Sheet'!AE20))</f>
        <v/>
      </c>
      <c r="J21" s="188" t="str">
        <f>IF('Master Sheet'!L20="","",'Master Sheet'!L20)</f>
        <v/>
      </c>
      <c r="K21" s="188" t="str">
        <f>IF('Master Sheet'!M20="","",'Master Sheet'!M20)</f>
        <v/>
      </c>
      <c r="L21" s="188" t="str">
        <f>IF('Master Sheet'!N20="","",'Master Sheet'!N20)</f>
        <v/>
      </c>
      <c r="M21" s="189" t="str">
        <f>IF('Master Sheet'!U20="","",'Master Sheet'!U20)</f>
        <v/>
      </c>
      <c r="N21" s="189"/>
      <c r="O21" s="189"/>
      <c r="P21" s="189" t="str">
        <f>IF('Master Sheet'!V20="","",'Master Sheet'!V20)</f>
        <v/>
      </c>
      <c r="Q21" s="189"/>
      <c r="R21" s="189"/>
      <c r="S21" s="189"/>
      <c r="T21" s="190"/>
    </row>
    <row r="22" spans="8:8" ht="47.25" customHeight="1">
      <c r="A22" s="183">
        <f>'Master Sheet'!A21</f>
        <v>0.0</v>
      </c>
      <c r="B22" s="184" t="str">
        <f>IF('Master Sheet'!B21="","",'Master Sheet'!B21)</f>
        <v/>
      </c>
      <c r="C22" s="184" t="str">
        <f>IF('Master Sheet'!E21="","",'Master Sheet'!E21)</f>
        <v/>
      </c>
      <c r="D22" s="185" t="str">
        <f>IF('Master Sheet'!F21="","",'Master Sheet'!F21)</f>
        <v/>
      </c>
      <c r="E22" s="184" t="str">
        <f>IF('Master Sheet'!G21="","",'Master Sheet'!G21)</f>
        <v/>
      </c>
      <c r="F22" s="184" t="str">
        <f>IF('Master Sheet'!H21="","",'Master Sheet'!H21)</f>
        <v/>
      </c>
      <c r="G22" s="186" t="str">
        <f>IF('Master Sheet'!I21="","",'Master Sheet'!I21)</f>
        <v/>
      </c>
      <c r="H22" s="186" t="str">
        <f>IF('Master Sheet'!J21="","",'Master Sheet'!J21)</f>
        <v/>
      </c>
      <c r="I22" s="187" t="str">
        <f>IF(H22="","",CONCATENATE('Master Sheet'!AC21," ",'Master Sheet'!AD21," "," ",'Master Sheet'!AE21))</f>
        <v/>
      </c>
      <c r="J22" s="188" t="str">
        <f>IF('Master Sheet'!L21="","",'Master Sheet'!L21)</f>
        <v/>
      </c>
      <c r="K22" s="188" t="str">
        <f>IF('Master Sheet'!M21="","",'Master Sheet'!M21)</f>
        <v/>
      </c>
      <c r="L22" s="188" t="str">
        <f>IF('Master Sheet'!N21="","",'Master Sheet'!N21)</f>
        <v/>
      </c>
      <c r="M22" s="189" t="str">
        <f>IF('Master Sheet'!U21="","",'Master Sheet'!U21)</f>
        <v/>
      </c>
      <c r="N22" s="189"/>
      <c r="O22" s="189"/>
      <c r="P22" s="189" t="str">
        <f>IF('Master Sheet'!V21="","",'Master Sheet'!V21)</f>
        <v/>
      </c>
      <c r="Q22" s="189"/>
      <c r="R22" s="189"/>
      <c r="S22" s="189"/>
      <c r="T22" s="190"/>
    </row>
    <row r="23" spans="8:8" ht="47.25" customHeight="1">
      <c r="A23" s="183">
        <f>'Master Sheet'!A22</f>
        <v>0.0</v>
      </c>
      <c r="B23" s="184" t="str">
        <f>IF('Master Sheet'!B22="","",'Master Sheet'!B22)</f>
        <v/>
      </c>
      <c r="C23" s="184" t="str">
        <f>IF('Master Sheet'!E22="","",'Master Sheet'!E22)</f>
        <v/>
      </c>
      <c r="D23" s="185" t="str">
        <f>IF('Master Sheet'!F22="","",'Master Sheet'!F22)</f>
        <v/>
      </c>
      <c r="E23" s="184" t="str">
        <f>IF('Master Sheet'!G22="","",'Master Sheet'!G22)</f>
        <v/>
      </c>
      <c r="F23" s="184" t="str">
        <f>IF('Master Sheet'!H22="","",'Master Sheet'!H22)</f>
        <v/>
      </c>
      <c r="G23" s="186" t="str">
        <f>IF('Master Sheet'!I22="","",'Master Sheet'!I22)</f>
        <v/>
      </c>
      <c r="H23" s="186" t="str">
        <f>IF('Master Sheet'!J22="","",'Master Sheet'!J22)</f>
        <v/>
      </c>
      <c r="I23" s="187" t="str">
        <f>IF(H23="","",CONCATENATE('Master Sheet'!AC22," ",'Master Sheet'!AD22," "," ",'Master Sheet'!AE22))</f>
        <v/>
      </c>
      <c r="J23" s="188" t="str">
        <f>IF('Master Sheet'!L22="","",'Master Sheet'!L22)</f>
        <v/>
      </c>
      <c r="K23" s="188" t="str">
        <f>IF('Master Sheet'!M22="","",'Master Sheet'!M22)</f>
        <v/>
      </c>
      <c r="L23" s="188" t="str">
        <f>IF('Master Sheet'!N22="","",'Master Sheet'!N22)</f>
        <v/>
      </c>
      <c r="M23" s="189" t="str">
        <f>IF('Master Sheet'!U22="","",'Master Sheet'!U22)</f>
        <v/>
      </c>
      <c r="N23" s="189"/>
      <c r="O23" s="189"/>
      <c r="P23" s="189" t="str">
        <f>IF('Master Sheet'!V22="","",'Master Sheet'!V22)</f>
        <v/>
      </c>
      <c r="Q23" s="189"/>
      <c r="R23" s="189"/>
      <c r="S23" s="189"/>
      <c r="T23" s="190"/>
    </row>
    <row r="24" spans="8:8" ht="47.25" customHeight="1">
      <c r="A24" s="183">
        <f>'Master Sheet'!A23</f>
        <v>0.0</v>
      </c>
      <c r="B24" s="184" t="str">
        <f>IF('Master Sheet'!B23="","",'Master Sheet'!B23)</f>
        <v/>
      </c>
      <c r="C24" s="184" t="str">
        <f>IF('Master Sheet'!E23="","",'Master Sheet'!E23)</f>
        <v/>
      </c>
      <c r="D24" s="185" t="str">
        <f>IF('Master Sheet'!F23="","",'Master Sheet'!F23)</f>
        <v/>
      </c>
      <c r="E24" s="184" t="str">
        <f>IF('Master Sheet'!G23="","",'Master Sheet'!G23)</f>
        <v/>
      </c>
      <c r="F24" s="184" t="str">
        <f>IF('Master Sheet'!H23="","",'Master Sheet'!H23)</f>
        <v/>
      </c>
      <c r="G24" s="186" t="str">
        <f>IF('Master Sheet'!I23="","",'Master Sheet'!I23)</f>
        <v/>
      </c>
      <c r="H24" s="186" t="str">
        <f>IF('Master Sheet'!J23="","",'Master Sheet'!J23)</f>
        <v/>
      </c>
      <c r="I24" s="187" t="str">
        <f>IF(H24="","",CONCATENATE('Master Sheet'!AC23," ",'Master Sheet'!AD23," "," ",'Master Sheet'!AE23))</f>
        <v/>
      </c>
      <c r="J24" s="188" t="str">
        <f>IF('Master Sheet'!L23="","",'Master Sheet'!L23)</f>
        <v/>
      </c>
      <c r="K24" s="188" t="str">
        <f>IF('Master Sheet'!M23="","",'Master Sheet'!M23)</f>
        <v/>
      </c>
      <c r="L24" s="188" t="str">
        <f>IF('Master Sheet'!N23="","",'Master Sheet'!N23)</f>
        <v/>
      </c>
      <c r="M24" s="189" t="str">
        <f>IF('Master Sheet'!U23="","",'Master Sheet'!U23)</f>
        <v/>
      </c>
      <c r="N24" s="189"/>
      <c r="O24" s="189"/>
      <c r="P24" s="189" t="str">
        <f>IF('Master Sheet'!V23="","",'Master Sheet'!V23)</f>
        <v/>
      </c>
      <c r="Q24" s="189"/>
      <c r="R24" s="189"/>
      <c r="S24" s="189"/>
      <c r="T24" s="190"/>
    </row>
    <row r="25" spans="8:8" ht="31.5" hidden="1" customHeight="1">
      <c r="A25" s="183">
        <f>'Master Sheet'!A24</f>
        <v>0.0</v>
      </c>
      <c r="B25" s="184" t="str">
        <f>IF('Master Sheet'!B24="","",'Master Sheet'!B24)</f>
        <v/>
      </c>
      <c r="C25" s="184" t="str">
        <f>IF('Master Sheet'!E24="","",'Master Sheet'!E24)</f>
        <v/>
      </c>
      <c r="D25" s="185" t="str">
        <f>IF('Master Sheet'!F24="","",'Master Sheet'!F24)</f>
        <v/>
      </c>
      <c r="E25" s="184" t="str">
        <f>IF('Master Sheet'!G24="","",'Master Sheet'!G24)</f>
        <v/>
      </c>
      <c r="F25" s="184" t="str">
        <f>IF('Master Sheet'!H24="","",'Master Sheet'!H24)</f>
        <v/>
      </c>
      <c r="G25" s="186" t="str">
        <f>IF('Master Sheet'!I24="","",'Master Sheet'!I24)</f>
        <v/>
      </c>
      <c r="H25" s="186" t="str">
        <f>IF('Master Sheet'!J24="","",'Master Sheet'!J24)</f>
        <v/>
      </c>
      <c r="I25" s="187" t="str">
        <f>IF(H25="","",CONCATENATE('Master Sheet'!AC24," ",'Master Sheet'!AD24," "," ",'Master Sheet'!AE24))</f>
        <v/>
      </c>
      <c r="J25" s="188" t="str">
        <f>IF('Master Sheet'!L24="","",'Master Sheet'!L24)</f>
        <v/>
      </c>
      <c r="K25" s="188" t="str">
        <f>IF('Master Sheet'!M24="","",'Master Sheet'!M24)</f>
        <v/>
      </c>
      <c r="L25" s="188" t="str">
        <f>IF('Master Sheet'!N24="","",'Master Sheet'!N24)</f>
        <v/>
      </c>
      <c r="M25" s="189" t="str">
        <f>IF('Master Sheet'!U24="","",'Master Sheet'!U24)</f>
        <v/>
      </c>
      <c r="N25" s="189"/>
      <c r="O25" s="189"/>
      <c r="P25" s="189" t="str">
        <f>IF('Master Sheet'!V24="","",'Master Sheet'!V24)</f>
        <v/>
      </c>
      <c r="Q25" s="189"/>
      <c r="R25" s="189"/>
      <c r="S25" s="189"/>
      <c r="T25" s="190"/>
    </row>
    <row r="26" spans="8:8" ht="31.5" hidden="1" customHeight="1">
      <c r="A26" s="183">
        <f>'Master Sheet'!A25</f>
        <v>0.0</v>
      </c>
      <c r="B26" s="184" t="str">
        <f>IF('Master Sheet'!B25="","",'Master Sheet'!B25)</f>
        <v/>
      </c>
      <c r="C26" s="184" t="str">
        <f>IF('Master Sheet'!E25="","",'Master Sheet'!E25)</f>
        <v/>
      </c>
      <c r="D26" s="185" t="str">
        <f>IF('Master Sheet'!F25="","",'Master Sheet'!F25)</f>
        <v/>
      </c>
      <c r="E26" s="184" t="str">
        <f>IF('Master Sheet'!G25="","",'Master Sheet'!G25)</f>
        <v/>
      </c>
      <c r="F26" s="184" t="str">
        <f>IF('Master Sheet'!H25="","",'Master Sheet'!H25)</f>
        <v/>
      </c>
      <c r="G26" s="186" t="str">
        <f>IF('Master Sheet'!I25="","",'Master Sheet'!I25)</f>
        <v/>
      </c>
      <c r="H26" s="186" t="str">
        <f>IF('Master Sheet'!J25="","",'Master Sheet'!J25)</f>
        <v/>
      </c>
      <c r="I26" s="187" t="str">
        <f>IF(H26="","",CONCATENATE('Master Sheet'!AC25," ",'Master Sheet'!AD25," "," ",'Master Sheet'!AE25))</f>
        <v/>
      </c>
      <c r="J26" s="188" t="str">
        <f>IF('Master Sheet'!L25="","",'Master Sheet'!L25)</f>
        <v/>
      </c>
      <c r="K26" s="188" t="str">
        <f>IF('Master Sheet'!M25="","",'Master Sheet'!M25)</f>
        <v/>
      </c>
      <c r="L26" s="188" t="str">
        <f>IF('Master Sheet'!N25="","",'Master Sheet'!N25)</f>
        <v/>
      </c>
      <c r="M26" s="189" t="str">
        <f>IF('Master Sheet'!U25="","",'Master Sheet'!U25)</f>
        <v/>
      </c>
      <c r="N26" s="189"/>
      <c r="O26" s="189"/>
      <c r="P26" s="189" t="str">
        <f>IF('Master Sheet'!V25="","",'Master Sheet'!V25)</f>
        <v/>
      </c>
      <c r="Q26" s="189"/>
      <c r="R26" s="189"/>
      <c r="S26" s="189"/>
      <c r="T26" s="190"/>
    </row>
    <row r="27" spans="8:8" ht="31.5" hidden="1" customHeight="1">
      <c r="A27" s="183">
        <f>'Master Sheet'!A26</f>
        <v>0.0</v>
      </c>
      <c r="B27" s="184" t="str">
        <f>IF('Master Sheet'!B26="","",'Master Sheet'!B26)</f>
        <v/>
      </c>
      <c r="C27" s="184" t="str">
        <f>IF('Master Sheet'!E26="","",'Master Sheet'!E26)</f>
        <v/>
      </c>
      <c r="D27" s="185" t="str">
        <f>IF('Master Sheet'!F26="","",'Master Sheet'!F26)</f>
        <v/>
      </c>
      <c r="E27" s="184" t="str">
        <f>IF('Master Sheet'!G26="","",'Master Sheet'!G26)</f>
        <v/>
      </c>
      <c r="F27" s="184" t="str">
        <f>IF('Master Sheet'!H26="","",'Master Sheet'!H26)</f>
        <v/>
      </c>
      <c r="G27" s="186" t="str">
        <f>IF('Master Sheet'!I26="","",'Master Sheet'!I26)</f>
        <v/>
      </c>
      <c r="H27" s="186" t="str">
        <f>IF('Master Sheet'!J26="","",'Master Sheet'!J26)</f>
        <v/>
      </c>
      <c r="I27" s="187" t="str">
        <f>IF(H27="","",CONCATENATE('Master Sheet'!AC26," ",'Master Sheet'!AD26," "," ",'Master Sheet'!AE26))</f>
        <v/>
      </c>
      <c r="J27" s="188" t="str">
        <f>IF('Master Sheet'!L26="","",'Master Sheet'!L26)</f>
        <v/>
      </c>
      <c r="K27" s="188" t="str">
        <f>IF('Master Sheet'!M26="","",'Master Sheet'!M26)</f>
        <v/>
      </c>
      <c r="L27" s="188" t="str">
        <f>IF('Master Sheet'!N26="","",'Master Sheet'!N26)</f>
        <v/>
      </c>
      <c r="M27" s="189" t="str">
        <f>IF('Master Sheet'!U26="","",'Master Sheet'!U26)</f>
        <v/>
      </c>
      <c r="N27" s="189"/>
      <c r="O27" s="189"/>
      <c r="P27" s="189" t="str">
        <f>IF('Master Sheet'!V26="","",'Master Sheet'!V26)</f>
        <v/>
      </c>
      <c r="Q27" s="189"/>
      <c r="R27" s="189"/>
      <c r="S27" s="189"/>
      <c r="T27" s="190"/>
    </row>
    <row r="28" spans="8:8" ht="31.5" hidden="1" customHeight="1">
      <c r="A28" s="183">
        <f>'Master Sheet'!A27</f>
        <v>0.0</v>
      </c>
      <c r="B28" s="184" t="str">
        <f>IF('Master Sheet'!B27="","",'Master Sheet'!B27)</f>
        <v/>
      </c>
      <c r="C28" s="184" t="str">
        <f>IF('Master Sheet'!E27="","",'Master Sheet'!E27)</f>
        <v/>
      </c>
      <c r="D28" s="185" t="str">
        <f>IF('Master Sheet'!F27="","",'Master Sheet'!F27)</f>
        <v/>
      </c>
      <c r="E28" s="184" t="str">
        <f>IF('Master Sheet'!G27="","",'Master Sheet'!G27)</f>
        <v/>
      </c>
      <c r="F28" s="184" t="str">
        <f>IF('Master Sheet'!H27="","",'Master Sheet'!H27)</f>
        <v/>
      </c>
      <c r="G28" s="186" t="str">
        <f>IF('Master Sheet'!I27="","",'Master Sheet'!I27)</f>
        <v/>
      </c>
      <c r="H28" s="186" t="str">
        <f>IF('Master Sheet'!J27="","",'Master Sheet'!J27)</f>
        <v/>
      </c>
      <c r="I28" s="187" t="str">
        <f>IF(H28="","",CONCATENATE('Master Sheet'!AC27," ",'Master Sheet'!AD27," "," ",'Master Sheet'!AE27))</f>
        <v/>
      </c>
      <c r="J28" s="188" t="str">
        <f>IF('Master Sheet'!L27="","",'Master Sheet'!L27)</f>
        <v/>
      </c>
      <c r="K28" s="188" t="str">
        <f>IF('Master Sheet'!M27="","",'Master Sheet'!M27)</f>
        <v/>
      </c>
      <c r="L28" s="188" t="str">
        <f>IF('Master Sheet'!N27="","",'Master Sheet'!N27)</f>
        <v/>
      </c>
      <c r="M28" s="189" t="str">
        <f>IF('Master Sheet'!U27="","",'Master Sheet'!U27)</f>
        <v/>
      </c>
      <c r="N28" s="189"/>
      <c r="O28" s="189"/>
      <c r="P28" s="189" t="str">
        <f>IF('Master Sheet'!V27="","",'Master Sheet'!V27)</f>
        <v/>
      </c>
      <c r="Q28" s="189"/>
      <c r="R28" s="189"/>
      <c r="S28" s="189"/>
      <c r="T28" s="190"/>
    </row>
    <row r="29" spans="8:8" ht="31.5" hidden="1" customHeight="1">
      <c r="A29" s="183">
        <f>'Master Sheet'!A28</f>
        <v>0.0</v>
      </c>
      <c r="B29" s="184" t="str">
        <f>IF('Master Sheet'!B28="","",'Master Sheet'!B28)</f>
        <v/>
      </c>
      <c r="C29" s="184" t="str">
        <f>IF('Master Sheet'!E28="","",'Master Sheet'!E28)</f>
        <v/>
      </c>
      <c r="D29" s="185" t="str">
        <f>IF('Master Sheet'!F28="","",'Master Sheet'!F28)</f>
        <v/>
      </c>
      <c r="E29" s="184" t="str">
        <f>IF('Master Sheet'!G28="","",'Master Sheet'!G28)</f>
        <v/>
      </c>
      <c r="F29" s="184" t="str">
        <f>IF('Master Sheet'!H28="","",'Master Sheet'!H28)</f>
        <v/>
      </c>
      <c r="G29" s="186" t="str">
        <f>IF('Master Sheet'!I28="","",'Master Sheet'!I28)</f>
        <v/>
      </c>
      <c r="H29" s="186" t="str">
        <f>IF('Master Sheet'!J28="","",'Master Sheet'!J28)</f>
        <v/>
      </c>
      <c r="I29" s="187" t="str">
        <f>IF(H29="","",CONCATENATE('Master Sheet'!AC28," ",'Master Sheet'!AD28," "," ",'Master Sheet'!AE28))</f>
        <v/>
      </c>
      <c r="J29" s="188" t="str">
        <f>IF('Master Sheet'!L28="","",'Master Sheet'!L28)</f>
        <v/>
      </c>
      <c r="K29" s="188" t="str">
        <f>IF('Master Sheet'!M28="","",'Master Sheet'!M28)</f>
        <v/>
      </c>
      <c r="L29" s="188" t="str">
        <f>IF('Master Sheet'!N28="","",'Master Sheet'!N28)</f>
        <v/>
      </c>
      <c r="M29" s="189" t="str">
        <f>IF('Master Sheet'!U28="","",'Master Sheet'!U28)</f>
        <v/>
      </c>
      <c r="N29" s="189"/>
      <c r="O29" s="189"/>
      <c r="P29" s="189" t="str">
        <f>IF('Master Sheet'!V28="","",'Master Sheet'!V28)</f>
        <v/>
      </c>
      <c r="Q29" s="189"/>
      <c r="R29" s="189"/>
      <c r="S29" s="189"/>
      <c r="T29" s="190"/>
    </row>
    <row r="30" spans="8:8" ht="31.5" hidden="1" customHeight="1">
      <c r="A30" s="183">
        <f>'Master Sheet'!A29</f>
        <v>0.0</v>
      </c>
      <c r="B30" s="184" t="str">
        <f>IF('Master Sheet'!B29="","",'Master Sheet'!B29)</f>
        <v/>
      </c>
      <c r="C30" s="184" t="str">
        <f>IF('Master Sheet'!E29="","",'Master Sheet'!E29)</f>
        <v/>
      </c>
      <c r="D30" s="185" t="str">
        <f>IF('Master Sheet'!F29="","",'Master Sheet'!F29)</f>
        <v/>
      </c>
      <c r="E30" s="184" t="str">
        <f>IF('Master Sheet'!G29="","",'Master Sheet'!G29)</f>
        <v/>
      </c>
      <c r="F30" s="184" t="str">
        <f>IF('Master Sheet'!H29="","",'Master Sheet'!H29)</f>
        <v/>
      </c>
      <c r="G30" s="186" t="str">
        <f>IF('Master Sheet'!I29="","",'Master Sheet'!I29)</f>
        <v/>
      </c>
      <c r="H30" s="186" t="str">
        <f>IF('Master Sheet'!J29="","",'Master Sheet'!J29)</f>
        <v/>
      </c>
      <c r="I30" s="187" t="str">
        <f>IF(H30="","",CONCATENATE('Master Sheet'!AC29," ",'Master Sheet'!AD29," "," ",'Master Sheet'!AE29))</f>
        <v/>
      </c>
      <c r="J30" s="188" t="str">
        <f>IF('Master Sheet'!L29="","",'Master Sheet'!L29)</f>
        <v/>
      </c>
      <c r="K30" s="188" t="str">
        <f>IF('Master Sheet'!M29="","",'Master Sheet'!M29)</f>
        <v/>
      </c>
      <c r="L30" s="188" t="str">
        <f>IF('Master Sheet'!N29="","",'Master Sheet'!N29)</f>
        <v/>
      </c>
      <c r="M30" s="189" t="str">
        <f>IF('Master Sheet'!U29="","",'Master Sheet'!U29)</f>
        <v/>
      </c>
      <c r="N30" s="189"/>
      <c r="O30" s="189"/>
      <c r="P30" s="189" t="str">
        <f>IF('Master Sheet'!V29="","",'Master Sheet'!V29)</f>
        <v/>
      </c>
      <c r="Q30" s="189"/>
      <c r="R30" s="189"/>
      <c r="S30" s="189"/>
      <c r="T30" s="190"/>
    </row>
    <row r="31" spans="8:8" ht="31.5" hidden="1" customHeight="1">
      <c r="A31" s="183">
        <f>'Master Sheet'!A30</f>
        <v>0.0</v>
      </c>
      <c r="B31" s="184" t="str">
        <f>IF('Master Sheet'!B30="","",'Master Sheet'!B30)</f>
        <v/>
      </c>
      <c r="C31" s="184" t="str">
        <f>IF('Master Sheet'!E30="","",'Master Sheet'!E30)</f>
        <v/>
      </c>
      <c r="D31" s="185" t="str">
        <f>IF('Master Sheet'!F30="","",'Master Sheet'!F30)</f>
        <v/>
      </c>
      <c r="E31" s="184" t="str">
        <f>IF('Master Sheet'!G30="","",'Master Sheet'!G30)</f>
        <v/>
      </c>
      <c r="F31" s="184" t="str">
        <f>IF('Master Sheet'!H30="","",'Master Sheet'!H30)</f>
        <v/>
      </c>
      <c r="G31" s="186" t="str">
        <f>IF('Master Sheet'!I30="","",'Master Sheet'!I30)</f>
        <v/>
      </c>
      <c r="H31" s="186" t="str">
        <f>IF('Master Sheet'!J30="","",'Master Sheet'!J30)</f>
        <v/>
      </c>
      <c r="I31" s="187" t="str">
        <f>IF(H31="","",CONCATENATE('Master Sheet'!AC30," ",'Master Sheet'!AD30," "," ",'Master Sheet'!AE30))</f>
        <v/>
      </c>
      <c r="J31" s="188" t="str">
        <f>IF('Master Sheet'!L30="","",'Master Sheet'!L30)</f>
        <v/>
      </c>
      <c r="K31" s="188" t="str">
        <f>IF('Master Sheet'!M30="","",'Master Sheet'!M30)</f>
        <v/>
      </c>
      <c r="L31" s="188" t="str">
        <f>IF('Master Sheet'!N30="","",'Master Sheet'!N30)</f>
        <v/>
      </c>
      <c r="M31" s="189" t="str">
        <f>IF('Master Sheet'!U30="","",'Master Sheet'!U30)</f>
        <v/>
      </c>
      <c r="N31" s="189"/>
      <c r="O31" s="189"/>
      <c r="P31" s="189" t="str">
        <f>IF('Master Sheet'!V30="","",'Master Sheet'!V30)</f>
        <v/>
      </c>
      <c r="Q31" s="189"/>
      <c r="R31" s="189"/>
      <c r="S31" s="189"/>
      <c r="T31" s="190"/>
    </row>
    <row r="32" spans="8:8" ht="31.5" hidden="1" customHeight="1">
      <c r="A32" s="183">
        <f>'Master Sheet'!A31</f>
        <v>0.0</v>
      </c>
      <c r="B32" s="184" t="str">
        <f>IF('Master Sheet'!B31="","",'Master Sheet'!B31)</f>
        <v/>
      </c>
      <c r="C32" s="184" t="str">
        <f>IF('Master Sheet'!E31="","",'Master Sheet'!E31)</f>
        <v/>
      </c>
      <c r="D32" s="185" t="str">
        <f>IF('Master Sheet'!F31="","",'Master Sheet'!F31)</f>
        <v/>
      </c>
      <c r="E32" s="184" t="str">
        <f>IF('Master Sheet'!G31="","",'Master Sheet'!G31)</f>
        <v/>
      </c>
      <c r="F32" s="184" t="str">
        <f>IF('Master Sheet'!H31="","",'Master Sheet'!H31)</f>
        <v/>
      </c>
      <c r="G32" s="186" t="str">
        <f>IF('Master Sheet'!I31="","",'Master Sheet'!I31)</f>
        <v/>
      </c>
      <c r="H32" s="186" t="str">
        <f>IF('Master Sheet'!J31="","",'Master Sheet'!J31)</f>
        <v/>
      </c>
      <c r="I32" s="187" t="str">
        <f>IF(H32="","",CONCATENATE('Master Sheet'!AC31," ",'Master Sheet'!AD31," "," ",'Master Sheet'!AE31))</f>
        <v/>
      </c>
      <c r="J32" s="188" t="str">
        <f>IF('Master Sheet'!L31="","",'Master Sheet'!L31)</f>
        <v/>
      </c>
      <c r="K32" s="188" t="str">
        <f>IF('Master Sheet'!M31="","",'Master Sheet'!M31)</f>
        <v/>
      </c>
      <c r="L32" s="188" t="str">
        <f>IF('Master Sheet'!N31="","",'Master Sheet'!N31)</f>
        <v/>
      </c>
      <c r="M32" s="189" t="str">
        <f>IF('Master Sheet'!U31="","",'Master Sheet'!U31)</f>
        <v/>
      </c>
      <c r="N32" s="189"/>
      <c r="O32" s="189"/>
      <c r="P32" s="189" t="str">
        <f>IF('Master Sheet'!V31="","",'Master Sheet'!V31)</f>
        <v/>
      </c>
      <c r="Q32" s="189"/>
      <c r="R32" s="189"/>
      <c r="S32" s="189"/>
      <c r="T32" s="190"/>
    </row>
    <row r="33" spans="8:8" ht="31.5" hidden="1" customHeight="1">
      <c r="A33" s="183">
        <f>'Master Sheet'!A32</f>
        <v>0.0</v>
      </c>
      <c r="B33" s="184" t="str">
        <f>IF('Master Sheet'!B32="","",'Master Sheet'!B32)</f>
        <v/>
      </c>
      <c r="C33" s="184" t="str">
        <f>IF('Master Sheet'!E32="","",'Master Sheet'!E32)</f>
        <v/>
      </c>
      <c r="D33" s="185" t="str">
        <f>IF('Master Sheet'!F32="","",'Master Sheet'!F32)</f>
        <v/>
      </c>
      <c r="E33" s="184" t="str">
        <f>IF('Master Sheet'!G32="","",'Master Sheet'!G32)</f>
        <v/>
      </c>
      <c r="F33" s="184" t="str">
        <f>IF('Master Sheet'!H32="","",'Master Sheet'!H32)</f>
        <v/>
      </c>
      <c r="G33" s="186" t="str">
        <f>IF('Master Sheet'!I32="","",'Master Sheet'!I32)</f>
        <v/>
      </c>
      <c r="H33" s="186" t="str">
        <f>IF('Master Sheet'!J32="","",'Master Sheet'!J32)</f>
        <v/>
      </c>
      <c r="I33" s="187" t="str">
        <f>IF(H33="","",CONCATENATE('Master Sheet'!AC32," ",'Master Sheet'!AD32," "," ",'Master Sheet'!AE32))</f>
        <v/>
      </c>
      <c r="J33" s="188" t="str">
        <f>IF('Master Sheet'!L32="","",'Master Sheet'!L32)</f>
        <v/>
      </c>
      <c r="K33" s="188" t="str">
        <f>IF('Master Sheet'!M32="","",'Master Sheet'!M32)</f>
        <v/>
      </c>
      <c r="L33" s="188" t="str">
        <f>IF('Master Sheet'!N32="","",'Master Sheet'!N32)</f>
        <v/>
      </c>
      <c r="M33" s="189" t="str">
        <f>IF('Master Sheet'!U32="","",'Master Sheet'!U32)</f>
        <v/>
      </c>
      <c r="N33" s="189"/>
      <c r="O33" s="189"/>
      <c r="P33" s="189" t="str">
        <f>IF('Master Sheet'!V32="","",'Master Sheet'!V32)</f>
        <v/>
      </c>
      <c r="Q33" s="189"/>
      <c r="R33" s="189"/>
      <c r="S33" s="189"/>
      <c r="T33" s="190"/>
    </row>
    <row r="34" spans="8:8" ht="31.5" hidden="1" customHeight="1">
      <c r="A34" s="191">
        <f>'Master Sheet'!A33</f>
        <v>0.0</v>
      </c>
      <c r="B34" s="192" t="str">
        <f>IF('Master Sheet'!B33="","",'Master Sheet'!B33)</f>
        <v/>
      </c>
      <c r="C34" s="192" t="str">
        <f>IF('Master Sheet'!E33="","",'Master Sheet'!E33)</f>
        <v/>
      </c>
      <c r="D34" s="193" t="str">
        <f>IF('Master Sheet'!F33="","",'Master Sheet'!F33)</f>
        <v/>
      </c>
      <c r="E34" s="192" t="str">
        <f>IF('Master Sheet'!G33="","",'Master Sheet'!G33)</f>
        <v/>
      </c>
      <c r="F34" s="192" t="str">
        <f>IF('Master Sheet'!H33="","",'Master Sheet'!H33)</f>
        <v/>
      </c>
      <c r="G34" s="194" t="str">
        <f>IF('Master Sheet'!I33="","",'Master Sheet'!I33)</f>
        <v/>
      </c>
      <c r="H34" s="194" t="str">
        <f>IF('Master Sheet'!J33="","",'Master Sheet'!J33)</f>
        <v/>
      </c>
      <c r="I34" s="195" t="str">
        <f>IF(H34="","",CONCATENATE('Master Sheet'!AC33," ",'Master Sheet'!AD33," "," ",'Master Sheet'!AE33))</f>
        <v/>
      </c>
      <c r="J34" s="196" t="str">
        <f>IF('Master Sheet'!L33="","",'Master Sheet'!L33)</f>
        <v/>
      </c>
      <c r="K34" s="196" t="str">
        <f>IF('Master Sheet'!M33="","",'Master Sheet'!M33)</f>
        <v/>
      </c>
      <c r="L34" s="196" t="str">
        <f>IF('Master Sheet'!N33="","",'Master Sheet'!N33)</f>
        <v/>
      </c>
      <c r="M34" s="197" t="str">
        <f>IF('Master Sheet'!U33="","",'Master Sheet'!U33)</f>
        <v/>
      </c>
      <c r="N34" s="197"/>
      <c r="O34" s="197"/>
      <c r="P34" s="197" t="str">
        <f>IF('Master Sheet'!V33="","",'Master Sheet'!V33)</f>
        <v/>
      </c>
      <c r="Q34" s="197"/>
      <c r="R34" s="197"/>
      <c r="S34" s="197"/>
      <c r="T34" s="198"/>
    </row>
    <row r="35" spans="8:8" ht="15.75">
      <c r="A35" s="199"/>
      <c r="B35" s="200"/>
      <c r="C35" s="200"/>
      <c r="D35" s="200"/>
      <c r="E35" s="200"/>
      <c r="F35" s="200"/>
      <c r="G35" s="200"/>
      <c r="H35" s="200"/>
      <c r="I35" s="200"/>
      <c r="J35" s="200"/>
      <c r="K35" s="200"/>
      <c r="L35" s="200"/>
      <c r="M35" s="200"/>
      <c r="N35" s="200"/>
      <c r="O35" s="200"/>
      <c r="P35" s="200"/>
      <c r="Q35" s="200"/>
      <c r="R35" s="200"/>
      <c r="S35" s="200"/>
      <c r="T35" s="201"/>
    </row>
    <row r="36" spans="8:8" ht="20.25" customHeight="1">
      <c r="A36" s="202"/>
      <c r="B36" s="203" t="s">
        <v>27</v>
      </c>
      <c r="C36" s="203"/>
      <c r="D36" s="203"/>
      <c r="E36" s="203"/>
      <c r="F36" s="203"/>
      <c r="G36" s="203"/>
      <c r="H36" s="203"/>
      <c r="I36" s="203"/>
      <c r="J36" s="203"/>
      <c r="K36" s="203"/>
      <c r="L36" s="203"/>
      <c r="M36" s="203"/>
      <c r="N36" s="203"/>
      <c r="O36" s="203"/>
      <c r="P36" s="203"/>
      <c r="Q36" s="203"/>
      <c r="R36" s="203"/>
      <c r="S36" s="203"/>
      <c r="T36" s="204"/>
    </row>
    <row r="37" spans="8:8" ht="28.5" customHeight="1">
      <c r="A37" s="205"/>
      <c r="B37" s="206" t="s">
        <v>28</v>
      </c>
      <c r="C37" s="206"/>
      <c r="D37" s="207"/>
      <c r="E37" s="207"/>
      <c r="F37" s="207"/>
      <c r="G37" s="207"/>
      <c r="H37" s="207"/>
      <c r="I37" s="207"/>
      <c r="J37" s="207"/>
      <c r="K37" s="207"/>
      <c r="L37" s="207"/>
      <c r="M37" s="207"/>
      <c r="N37" s="207"/>
      <c r="O37" s="207"/>
      <c r="P37" s="206" t="s">
        <v>29</v>
      </c>
      <c r="Q37" s="206"/>
      <c r="R37" s="206"/>
      <c r="S37" s="206"/>
      <c r="T37" s="208"/>
    </row>
    <row r="38" spans="8:8" ht="19.5">
      <c r="A38" s="209"/>
      <c r="B38" s="210"/>
      <c r="C38" s="210"/>
      <c r="D38" s="211"/>
      <c r="E38" s="211"/>
      <c r="F38" s="211"/>
      <c r="G38" s="211"/>
      <c r="H38" s="211"/>
      <c r="I38" s="211"/>
      <c r="J38" s="211"/>
      <c r="K38" s="211"/>
      <c r="L38" s="211"/>
      <c r="M38" s="211"/>
      <c r="N38" s="211"/>
      <c r="O38" s="211"/>
      <c r="P38" s="210"/>
      <c r="Q38" s="210"/>
      <c r="R38" s="210"/>
      <c r="S38" s="210"/>
      <c r="T38" s="212"/>
    </row>
    <row r="39" spans="8:8" ht="18.75">
      <c r="A39" s="213"/>
      <c r="B39" s="213"/>
      <c r="C39" s="214"/>
      <c r="D39" s="214"/>
      <c r="E39" s="214"/>
      <c r="F39" s="214"/>
      <c r="G39" s="214"/>
      <c r="H39" s="214"/>
      <c r="I39" s="214"/>
      <c r="J39" s="214"/>
      <c r="K39" s="214"/>
      <c r="L39" s="214"/>
      <c r="M39" s="214"/>
      <c r="N39" s="214"/>
      <c r="O39" s="214"/>
      <c r="P39" s="215"/>
      <c r="Q39" s="215"/>
      <c r="R39" s="216"/>
      <c r="S39" s="216"/>
      <c r="T39" s="216"/>
    </row>
  </sheetData>
  <sheetProtection password="e8fa" sheet="1" objects="1" scenarios="1" formatColumns="0" formatRows="0"/>
  <mergeCells count="104">
    <mergeCell ref="A1:T1"/>
    <mergeCell ref="A3:T4"/>
    <mergeCell ref="A2:T2"/>
    <mergeCell ref="A5:T5"/>
    <mergeCell ref="P6:Q6"/>
    <mergeCell ref="A7:T7"/>
    <mergeCell ref="R19:T19"/>
    <mergeCell ref="P29:Q29"/>
    <mergeCell ref="M16:O16"/>
    <mergeCell ref="P14:Q14"/>
    <mergeCell ref="M19:O19"/>
    <mergeCell ref="R29:T29"/>
    <mergeCell ref="P30:Q30"/>
    <mergeCell ref="M30:O30"/>
    <mergeCell ref="P22:Q22"/>
    <mergeCell ref="M29:O29"/>
    <mergeCell ref="R30:T30"/>
    <mergeCell ref="M22:O22"/>
    <mergeCell ref="P15:Q15"/>
    <mergeCell ref="B8:B9"/>
    <mergeCell ref="R8:T9"/>
    <mergeCell ref="I8:I9"/>
    <mergeCell ref="P9:Q9"/>
    <mergeCell ref="M9:O9"/>
    <mergeCell ref="M8:Q8"/>
    <mergeCell ref="H8:H9"/>
    <mergeCell ref="J8:L8"/>
    <mergeCell ref="B37:C38"/>
    <mergeCell ref="R21:T21"/>
    <mergeCell ref="P19:Q19"/>
    <mergeCell ref="P20:Q20"/>
    <mergeCell ref="M20:O20"/>
    <mergeCell ref="M14:O14"/>
    <mergeCell ref="R20:T20"/>
    <mergeCell ref="P21:Q21"/>
    <mergeCell ref="P37:T38"/>
    <mergeCell ref="M34:O34"/>
    <mergeCell ref="P34:Q34"/>
    <mergeCell ref="R34:T34"/>
    <mergeCell ref="R10:T10"/>
    <mergeCell ref="M31:O31"/>
    <mergeCell ref="R33:T33"/>
    <mergeCell ref="R13:T13"/>
    <mergeCell ref="D8:D9"/>
    <mergeCell ref="G8:G9"/>
    <mergeCell ref="R14:T14"/>
    <mergeCell ref="M18:O18"/>
    <mergeCell ref="M15:O15"/>
    <mergeCell ref="R31:T31"/>
    <mergeCell ref="P32:Q32"/>
    <mergeCell ref="M33:O33"/>
    <mergeCell ref="R32:T32"/>
    <mergeCell ref="P18:Q18"/>
    <mergeCell ref="M32:O32"/>
    <mergeCell ref="P33:Q33"/>
    <mergeCell ref="P31:Q31"/>
    <mergeCell ref="M28:O28"/>
    <mergeCell ref="P28:Q28"/>
    <mergeCell ref="R16:T16"/>
    <mergeCell ref="M23:O23"/>
    <mergeCell ref="R26:T26"/>
    <mergeCell ref="P17:Q17"/>
    <mergeCell ref="M27:O27"/>
    <mergeCell ref="P27:Q27"/>
    <mergeCell ref="R27:T27"/>
    <mergeCell ref="P13:Q13"/>
    <mergeCell ref="D6:I6"/>
    <mergeCell ref="A8:A9"/>
    <mergeCell ref="P10:Q10"/>
    <mergeCell ref="J6:L6"/>
    <mergeCell ref="A6:C6"/>
    <mergeCell ref="M13:O13"/>
    <mergeCell ref="P12:Q12"/>
    <mergeCell ref="M12:O12"/>
    <mergeCell ref="M11:O11"/>
    <mergeCell ref="M26:O26"/>
    <mergeCell ref="R22:T22"/>
    <mergeCell ref="P16:Q16"/>
    <mergeCell ref="R18:T18"/>
    <mergeCell ref="M25:O25"/>
    <mergeCell ref="P26:Q26"/>
    <mergeCell ref="R25:T25"/>
    <mergeCell ref="P25:Q25"/>
    <mergeCell ref="M24:O24"/>
    <mergeCell ref="P24:Q24"/>
    <mergeCell ref="A35:T35"/>
    <mergeCell ref="R24:T24"/>
    <mergeCell ref="R15:T15"/>
    <mergeCell ref="P23:Q23"/>
    <mergeCell ref="M17:O17"/>
    <mergeCell ref="R23:T23"/>
    <mergeCell ref="P39:Q39"/>
    <mergeCell ref="R39:T39"/>
    <mergeCell ref="C8:C9"/>
    <mergeCell ref="R12:T12"/>
    <mergeCell ref="R11:T11"/>
    <mergeCell ref="M10:O10"/>
    <mergeCell ref="F8:F9"/>
    <mergeCell ref="E8:E9"/>
    <mergeCell ref="P11:Q11"/>
    <mergeCell ref="R17:T17"/>
    <mergeCell ref="B36:S36"/>
    <mergeCell ref="R28:T28"/>
    <mergeCell ref="M21:O21"/>
  </mergeCells>
  <conditionalFormatting sqref="A1:A6 B1:T4 B6:T6">
    <cfRule type="cellIs" operator="equal" priority="2" dxfId="0">
      <formula>0</formula>
    </cfRule>
  </conditionalFormatting>
  <conditionalFormatting sqref="A10:T34">
    <cfRule type="expression" priority="1" dxfId="1">
      <formula>$A10=0</formula>
    </cfRule>
  </conditionalFormatting>
  <pageMargins left="0.2755905511811024" right="0.1968503937007874" top="0.15748031496062992" bottom="0.1968503937007874" header="0.15748031496062992" footer="0.15748031496062992"/>
  <pageSetup paperSize="9" scale="55" orientation="landscape"/>
</worksheet>
</file>

<file path=xl/worksheets/sheet4.xml><?xml version="1.0" encoding="utf-8"?>
<worksheet xmlns:r="http://schemas.openxmlformats.org/officeDocument/2006/relationships" xmlns="http://schemas.openxmlformats.org/spreadsheetml/2006/main">
  <sheetPr>
    <tabColor rgb="FF00B050"/>
  </sheetPr>
  <dimension ref="A1:AE52"/>
  <sheetViews>
    <sheetView workbookViewId="0" topLeftCell="A18" showGridLines="0" zoomScale="110">
      <selection activeCell="B34" sqref="B34:AA34"/>
    </sheetView>
  </sheetViews>
  <sheetFormatPr defaultRowHeight="15.0" customHeight="1" defaultColWidth="0" zeroHeight="1"/>
  <cols>
    <col min="1" max="1" customWidth="1" width="2.140625" style="33"/>
    <col min="2" max="13" customWidth="1" width="4.8554688" style="217"/>
    <col min="14" max="14" customWidth="1" width="5.7109375" style="217"/>
    <col min="15" max="19" customWidth="1" width="4.8554688" style="217"/>
    <col min="20" max="20" customWidth="1" width="2.4257812" style="217"/>
    <col min="21" max="25" customWidth="1" width="4.8554688" style="217"/>
    <col min="26" max="26" customWidth="1" width="1.5703125" style="217"/>
    <col min="27" max="27" customWidth="1" width="2.4257812" style="217"/>
    <col min="28" max="28" customWidth="1" width="2.2851562" style="33"/>
    <col min="29" max="29" customWidth="1" width="28.855469" style="33"/>
    <col min="30" max="30" hidden="1" customWidth="1" width="0.0" style="33"/>
    <col min="31" max="16384" hidden="1" customWidth="0" width="9.140625" style="33"/>
  </cols>
  <sheetData>
    <row r="1" spans="8:8" ht="15.7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9" t="s">
        <v>149</v>
      </c>
    </row>
    <row r="2" spans="8:8" ht="23.25" customHeight="1">
      <c r="A2" s="218"/>
      <c r="B2" s="220" t="str">
        <f>CONCATENATE('संकलित योग्यता प्रमाण-पत्र List'!A1," ","(",'Master Sheet'!A3,'Master Sheet'!D3,")")</f>
        <v>विद्यालय का नाम :-राउमावि रायमलवाडा (संस्था के मोबाइल नंबर :-1234567890)</v>
      </c>
      <c r="C2" s="221"/>
      <c r="D2" s="221"/>
      <c r="E2" s="221"/>
      <c r="F2" s="221"/>
      <c r="G2" s="221"/>
      <c r="H2" s="221"/>
      <c r="I2" s="221"/>
      <c r="J2" s="221"/>
      <c r="K2" s="221"/>
      <c r="L2" s="221"/>
      <c r="M2" s="221"/>
      <c r="N2" s="221"/>
      <c r="O2" s="221"/>
      <c r="P2" s="221"/>
      <c r="Q2" s="221"/>
      <c r="R2" s="221"/>
      <c r="S2" s="221"/>
      <c r="T2" s="221"/>
      <c r="U2" s="221"/>
      <c r="V2" s="221"/>
      <c r="W2" s="221"/>
      <c r="X2" s="221"/>
      <c r="Y2" s="221"/>
      <c r="Z2" s="221"/>
      <c r="AA2" s="222"/>
      <c r="AB2" s="223" t="str">
        <f>LEFT(I29,1)</f>
        <v>9</v>
      </c>
      <c r="AC2" s="224"/>
    </row>
    <row r="3" spans="8:8" ht="20.25" customHeight="1">
      <c r="A3" s="218"/>
      <c r="B3" s="225" t="str">
        <f>IF('Master Sheet'!E1="hindi",CONCATENATE('Master Sheet'!I3," ","हेतु आवेदन-पत्र"),CONCATENATE("Application Form For"," ",'Master Sheet'!I3))</f>
        <v>67 वीं जिला स्तरीय खो-खो प्रतियोगिता हेतु आवेदन-पत्र</v>
      </c>
      <c r="C3" s="226"/>
      <c r="D3" s="226"/>
      <c r="E3" s="226"/>
      <c r="F3" s="226"/>
      <c r="G3" s="226"/>
      <c r="H3" s="226"/>
      <c r="I3" s="226"/>
      <c r="J3" s="226"/>
      <c r="K3" s="226"/>
      <c r="L3" s="226"/>
      <c r="M3" s="226"/>
      <c r="N3" s="226"/>
      <c r="O3" s="226"/>
      <c r="P3" s="226"/>
      <c r="Q3" s="226"/>
      <c r="R3" s="226"/>
      <c r="S3" s="226"/>
      <c r="T3" s="226"/>
      <c r="U3" s="226"/>
      <c r="V3" s="226"/>
      <c r="W3" s="226"/>
      <c r="X3" s="226"/>
      <c r="Y3" s="226"/>
      <c r="Z3" s="226"/>
      <c r="AA3" s="227"/>
      <c r="AB3" s="223"/>
      <c r="AC3" s="224"/>
    </row>
    <row r="4" spans="8:8" s="228" ht="21.0" customFormat="1" customHeight="1">
      <c r="A4" s="218"/>
      <c r="B4" s="229" t="str">
        <f>CONCATENATE('Master Sheet'!A4,'Master Sheet'!C4," ","Yrs"," ","/",'Master Sheet'!D4)</f>
        <v>आयु वर्ग :-17 Yrs /Boys</v>
      </c>
      <c r="C4" s="230"/>
      <c r="D4" s="230"/>
      <c r="E4" s="230"/>
      <c r="F4" s="230"/>
      <c r="G4" s="230"/>
      <c r="H4" s="230"/>
      <c r="I4" s="230"/>
      <c r="J4" s="230"/>
      <c r="K4" s="231" t="str">
        <f>'Master Sheet'!E4</f>
        <v>आयोजन स्थल :-</v>
      </c>
      <c r="L4" s="231"/>
      <c r="M4" s="231"/>
      <c r="N4" s="231"/>
      <c r="O4" s="231"/>
      <c r="P4" s="231"/>
      <c r="Q4" s="232" t="str">
        <f>'Master Sheet'!G4</f>
        <v>GSSS RAIMALWADA, BAPINI (PHALODI)</v>
      </c>
      <c r="R4" s="232"/>
      <c r="S4" s="232"/>
      <c r="T4" s="232"/>
      <c r="U4" s="232"/>
      <c r="V4" s="232"/>
      <c r="W4" s="232"/>
      <c r="X4" s="232"/>
      <c r="Y4" s="232"/>
      <c r="Z4" s="232"/>
      <c r="AA4" s="233"/>
      <c r="AB4" s="223"/>
      <c r="AC4" s="224"/>
    </row>
    <row r="5" spans="8:8" s="228" ht="11.25" customFormat="1" customHeight="1">
      <c r="A5" s="218"/>
      <c r="B5" s="234"/>
      <c r="C5" s="235"/>
      <c r="D5" s="235"/>
      <c r="E5" s="235"/>
      <c r="F5" s="235"/>
      <c r="G5" s="235"/>
      <c r="H5" s="235"/>
      <c r="I5" s="235"/>
      <c r="J5" s="235"/>
      <c r="K5" s="235"/>
      <c r="L5" s="235"/>
      <c r="M5" s="235"/>
      <c r="N5" s="235"/>
      <c r="O5" s="235"/>
      <c r="P5" s="235"/>
      <c r="Q5" s="235"/>
      <c r="R5" s="235"/>
      <c r="S5" s="235"/>
      <c r="T5" s="235"/>
      <c r="U5" s="235"/>
      <c r="V5" s="235"/>
      <c r="W5" s="235"/>
      <c r="X5" s="235"/>
      <c r="Y5" s="235"/>
      <c r="Z5" s="235"/>
      <c r="AA5" s="236"/>
      <c r="AB5" s="223"/>
      <c r="AC5" s="224"/>
    </row>
    <row r="6" spans="8:8" ht="22.5" customHeight="1">
      <c r="A6" s="218"/>
      <c r="B6" s="237" t="str">
        <f>'Master Sheet'!E5</f>
        <v>प्रतियोगिता अवधि →         दिनांक</v>
      </c>
      <c r="C6" s="238"/>
      <c r="D6" s="238"/>
      <c r="E6" s="238"/>
      <c r="F6" s="238"/>
      <c r="G6" s="238"/>
      <c r="H6" s="238"/>
      <c r="I6" s="239">
        <f>'Master Sheet'!H5</f>
        <v>45179.0</v>
      </c>
      <c r="J6" s="239"/>
      <c r="K6" s="239"/>
      <c r="L6" s="240" t="str">
        <f>'Master Sheet'!I5</f>
        <v>से</v>
      </c>
      <c r="M6" s="239">
        <f>'Master Sheet'!J5</f>
        <v>45183.0</v>
      </c>
      <c r="N6" s="239"/>
      <c r="O6" s="239"/>
      <c r="P6" s="241" t="str">
        <f>CONCATENATE('Master Sheet'!L4," ",'Master Sheet'!N4)</f>
        <v>खेल का नाम :- खो-खो</v>
      </c>
      <c r="Q6" s="241"/>
      <c r="R6" s="241"/>
      <c r="S6" s="241"/>
      <c r="T6" s="241"/>
      <c r="U6" s="241"/>
      <c r="V6" s="241"/>
      <c r="W6" s="241"/>
      <c r="X6" s="241"/>
      <c r="Y6" s="241"/>
      <c r="Z6" s="241"/>
      <c r="AA6" s="242"/>
      <c r="AB6" s="223"/>
      <c r="AC6" s="224"/>
    </row>
    <row r="7" spans="8:8" ht="11.25" customHeight="1">
      <c r="A7" s="218"/>
      <c r="B7" s="234"/>
      <c r="C7" s="235"/>
      <c r="D7" s="235"/>
      <c r="E7" s="235"/>
      <c r="F7" s="235"/>
      <c r="G7" s="235"/>
      <c r="H7" s="235"/>
      <c r="I7" s="235"/>
      <c r="J7" s="235"/>
      <c r="K7" s="235"/>
      <c r="L7" s="235"/>
      <c r="M7" s="235"/>
      <c r="N7" s="235"/>
      <c r="O7" s="235"/>
      <c r="P7" s="235"/>
      <c r="Q7" s="235"/>
      <c r="R7" s="235"/>
      <c r="S7" s="235"/>
      <c r="T7" s="235"/>
      <c r="U7" s="235"/>
      <c r="V7" s="235"/>
      <c r="W7" s="235"/>
      <c r="X7" s="235"/>
      <c r="Y7" s="235"/>
      <c r="Z7" s="235"/>
      <c r="AA7" s="236"/>
      <c r="AB7" s="223"/>
      <c r="AC7" s="243">
        <v>2.0</v>
      </c>
    </row>
    <row r="8" spans="8:8" ht="21.0" customHeight="1">
      <c r="A8" s="218"/>
      <c r="B8" s="244" t="str">
        <f>IF('Master Sheet'!E1="Hindi","ब्लॉक/जिला/मंडल :-","Block/District/Zone :-")</f>
        <v>ब्लॉक/जिला/मंडल :-</v>
      </c>
      <c r="C8" s="245"/>
      <c r="D8" s="245"/>
      <c r="E8" s="245"/>
      <c r="F8" s="245"/>
      <c r="G8" s="245"/>
      <c r="H8" s="245"/>
      <c r="I8" s="232" t="str">
        <f>CONCATENATE('Master Sheet'!J2,"-"," ",'Master Sheet'!L2," ","(",'Master Sheet'!N2,")")</f>
        <v>बापिणी- फलोदी (जोधपुर)</v>
      </c>
      <c r="J8" s="232"/>
      <c r="K8" s="232"/>
      <c r="L8" s="232"/>
      <c r="M8" s="232"/>
      <c r="N8" s="232"/>
      <c r="O8" s="232"/>
      <c r="P8" s="232"/>
      <c r="Q8" s="232"/>
      <c r="R8" s="232"/>
      <c r="S8" s="233"/>
      <c r="T8" s="235"/>
      <c r="U8" s="246" t="s">
        <v>133</v>
      </c>
      <c r="V8" s="247"/>
      <c r="W8" s="247"/>
      <c r="X8" s="247"/>
      <c r="Y8" s="248"/>
      <c r="Z8" s="234"/>
      <c r="AA8" s="236"/>
      <c r="AB8" s="223"/>
      <c r="AC8" s="243"/>
    </row>
    <row r="9" spans="8:8" ht="11.25" customHeight="1">
      <c r="A9" s="218"/>
      <c r="B9" s="234"/>
      <c r="C9" s="235"/>
      <c r="D9" s="235"/>
      <c r="E9" s="235"/>
      <c r="F9" s="235"/>
      <c r="G9" s="235"/>
      <c r="H9" s="235"/>
      <c r="I9" s="235"/>
      <c r="J9" s="235"/>
      <c r="K9" s="235"/>
      <c r="L9" s="235"/>
      <c r="M9" s="235"/>
      <c r="N9" s="235"/>
      <c r="O9" s="235"/>
      <c r="P9" s="235"/>
      <c r="Q9" s="235"/>
      <c r="R9" s="235"/>
      <c r="S9" s="236"/>
      <c r="T9" s="235"/>
      <c r="U9" s="249"/>
      <c r="V9" s="250"/>
      <c r="W9" s="250"/>
      <c r="X9" s="250"/>
      <c r="Y9" s="251"/>
      <c r="Z9" s="234"/>
      <c r="AA9" s="236"/>
      <c r="AB9" s="223"/>
      <c r="AC9" s="243"/>
    </row>
    <row r="10" spans="8:8" ht="24.75" customHeight="1">
      <c r="A10" s="218"/>
      <c r="B10" s="252" t="s">
        <v>129</v>
      </c>
      <c r="C10" s="253" t="str">
        <f>CONCATENATE('Master Sheet'!B7," ",":-")</f>
        <v>खिलाडी का नाम :-</v>
      </c>
      <c r="D10" s="253"/>
      <c r="E10" s="253"/>
      <c r="F10" s="253"/>
      <c r="G10" s="253"/>
      <c r="H10" s="253"/>
      <c r="I10" s="254" t="str">
        <f>_xlfn.IFERROR(VLOOKUP($AC$7,'Master Sheet'!$A$9:$W$33,2,0),"")</f>
        <v>ABC</v>
      </c>
      <c r="J10" s="254"/>
      <c r="K10" s="254"/>
      <c r="L10" s="254"/>
      <c r="M10" s="254"/>
      <c r="N10" s="254"/>
      <c r="O10" s="254"/>
      <c r="P10" s="254"/>
      <c r="Q10" s="254"/>
      <c r="R10" s="254"/>
      <c r="S10" s="255"/>
      <c r="T10" s="235"/>
      <c r="U10" s="249"/>
      <c r="V10" s="250"/>
      <c r="W10" s="250"/>
      <c r="X10" s="250"/>
      <c r="Y10" s="251"/>
      <c r="Z10" s="234"/>
      <c r="AA10" s="236"/>
      <c r="AB10" s="223"/>
      <c r="AC10" s="243"/>
    </row>
    <row r="11" spans="8:8" ht="24.75" customHeight="1">
      <c r="A11" s="218"/>
      <c r="B11" s="252" t="s">
        <v>130</v>
      </c>
      <c r="C11" s="253" t="str">
        <f>CONCATENATE('Master Sheet'!D7," ",":-")</f>
        <v>माता का नाम :-</v>
      </c>
      <c r="D11" s="253"/>
      <c r="E11" s="253"/>
      <c r="F11" s="253"/>
      <c r="G11" s="253"/>
      <c r="H11" s="253"/>
      <c r="I11" s="254" t="str">
        <f>_xlfn.IFERROR(VLOOKUP($AC$7,'Master Sheet'!$A$9:$W$33,4,0),"")</f>
        <v>GHHH</v>
      </c>
      <c r="J11" s="254"/>
      <c r="K11" s="254"/>
      <c r="L11" s="254"/>
      <c r="M11" s="254"/>
      <c r="N11" s="254"/>
      <c r="O11" s="254"/>
      <c r="P11" s="254"/>
      <c r="Q11" s="254"/>
      <c r="R11" s="254"/>
      <c r="S11" s="255"/>
      <c r="T11" s="235"/>
      <c r="U11" s="249"/>
      <c r="V11" s="250"/>
      <c r="W11" s="250"/>
      <c r="X11" s="250"/>
      <c r="Y11" s="251"/>
      <c r="Z11" s="234"/>
      <c r="AA11" s="236"/>
      <c r="AB11" s="223"/>
      <c r="AC11" s="256"/>
    </row>
    <row r="12" spans="8:8" ht="24.75" customHeight="1">
      <c r="A12" s="218"/>
      <c r="B12" s="252" t="s">
        <v>131</v>
      </c>
      <c r="C12" s="253" t="str">
        <f>CONCATENATE('Master Sheet'!E7," ",":-")</f>
        <v>पिता का नाम :-</v>
      </c>
      <c r="D12" s="253"/>
      <c r="E12" s="253"/>
      <c r="F12" s="253"/>
      <c r="G12" s="253"/>
      <c r="H12" s="253"/>
      <c r="I12" s="254" t="str">
        <f>_xlfn.IFERROR(VLOOKUP($AC$7,'Master Sheet'!$A$9:$W$33,5,0),"")</f>
        <v>GHHH</v>
      </c>
      <c r="J12" s="254"/>
      <c r="K12" s="254"/>
      <c r="L12" s="254"/>
      <c r="M12" s="254"/>
      <c r="N12" s="254"/>
      <c r="O12" s="254"/>
      <c r="P12" s="254"/>
      <c r="Q12" s="254"/>
      <c r="R12" s="254"/>
      <c r="S12" s="255"/>
      <c r="T12" s="235"/>
      <c r="U12" s="249"/>
      <c r="V12" s="250"/>
      <c r="W12" s="250"/>
      <c r="X12" s="250"/>
      <c r="Y12" s="251"/>
      <c r="Z12" s="234"/>
      <c r="AA12" s="236"/>
      <c r="AB12" s="223"/>
      <c r="AC12" s="257"/>
    </row>
    <row r="13" spans="8:8" ht="24.75" customHeight="1">
      <c r="A13" s="218"/>
      <c r="B13" s="258" t="s">
        <v>132</v>
      </c>
      <c r="C13" s="259" t="str">
        <f>CONCATENATE('Master Sheet'!T7," ",":-")</f>
        <v>पता :-</v>
      </c>
      <c r="D13" s="259"/>
      <c r="E13" s="259"/>
      <c r="F13" s="259"/>
      <c r="G13" s="259"/>
      <c r="H13" s="259"/>
      <c r="I13" s="260" t="str">
        <f>_xlfn.IFERROR(VLOOKUP($AC$7,'Master Sheet'!$A$9:$W$33,20,0),"")</f>
        <v>RAIMALWADA</v>
      </c>
      <c r="J13" s="260"/>
      <c r="K13" s="260"/>
      <c r="L13" s="260"/>
      <c r="M13" s="260"/>
      <c r="N13" s="260"/>
      <c r="O13" s="260"/>
      <c r="P13" s="260"/>
      <c r="Q13" s="260"/>
      <c r="R13" s="260"/>
      <c r="S13" s="261"/>
      <c r="T13" s="235"/>
      <c r="U13" s="262"/>
      <c r="V13" s="263"/>
      <c r="W13" s="263"/>
      <c r="X13" s="263"/>
      <c r="Y13" s="264"/>
      <c r="Z13" s="234"/>
      <c r="AA13" s="236"/>
      <c r="AB13" s="223"/>
      <c r="AC13" s="223"/>
    </row>
    <row r="14" spans="8:8" ht="11.25" customHeight="1">
      <c r="A14" s="218"/>
      <c r="B14" s="265"/>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7"/>
      <c r="AB14" s="223"/>
      <c r="AC14" s="223"/>
    </row>
    <row r="15" spans="8:8" ht="24.75" customHeight="1">
      <c r="A15" s="218"/>
      <c r="B15" s="268"/>
      <c r="C15" s="269" t="str">
        <f>CONCATENATE('Master Sheet'!W7," ",":-")</f>
        <v>खिलाडी के मोबाइल नंबर :-</v>
      </c>
      <c r="D15" s="269"/>
      <c r="E15" s="269"/>
      <c r="F15" s="269"/>
      <c r="G15" s="269"/>
      <c r="H15" s="269"/>
      <c r="I15" s="270">
        <f>_xlfn.IFERROR(VLOOKUP($AC$7,'Master Sheet'!$A$9:$W$33,23,0),"")</f>
        <v>9.0E9</v>
      </c>
      <c r="J15" s="270"/>
      <c r="K15" s="270"/>
      <c r="L15" s="270"/>
      <c r="M15" s="270"/>
      <c r="N15" s="270"/>
      <c r="O15" s="270"/>
      <c r="P15" s="270"/>
      <c r="Q15" s="270"/>
      <c r="R15" s="270"/>
      <c r="S15" s="270"/>
      <c r="T15" s="271"/>
      <c r="U15" s="271"/>
      <c r="V15" s="271"/>
      <c r="W15" s="271"/>
      <c r="X15" s="271"/>
      <c r="Y15" s="271"/>
      <c r="Z15" s="271"/>
      <c r="AA15" s="272"/>
      <c r="AB15" s="223"/>
      <c r="AC15" s="223"/>
    </row>
    <row r="16" spans="8:8" ht="11.25" customHeight="1">
      <c r="A16" s="218"/>
      <c r="B16" s="234"/>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6"/>
      <c r="AB16" s="223"/>
      <c r="AC16" s="223"/>
    </row>
    <row r="17" spans="8:8" ht="23.25" customHeight="1">
      <c r="A17" s="218"/>
      <c r="B17" s="252" t="s">
        <v>134</v>
      </c>
      <c r="C17" s="253" t="str">
        <f>CONCATENATE('Master Sheet'!J7," ",":-")</f>
        <v>जन्म तिथि :-</v>
      </c>
      <c r="D17" s="253"/>
      <c r="E17" s="253"/>
      <c r="F17" s="253"/>
      <c r="G17" s="253"/>
      <c r="H17" s="253"/>
      <c r="I17" s="273" t="str">
        <f>IF('Master Sheet'!E1="Hindi","(अ) अंकों में :-","(i) In Numbers :-")</f>
        <v>(अ) अंकों में :-</v>
      </c>
      <c r="J17" s="273"/>
      <c r="K17" s="273"/>
      <c r="L17" s="273"/>
      <c r="M17" s="273"/>
      <c r="N17" s="274">
        <f>_xlfn.IFERROR(VLOOKUP($AC$7,'संकलित योग्यता प्रमाण-पत्र List'!A10:I34,8,0),"")</f>
        <v>41065.0</v>
      </c>
      <c r="O17" s="274"/>
      <c r="P17" s="274"/>
      <c r="Q17" s="274"/>
      <c r="R17" s="274"/>
      <c r="S17" s="274"/>
      <c r="T17" s="235"/>
      <c r="U17" s="235"/>
      <c r="V17" s="235"/>
      <c r="W17" s="235"/>
      <c r="X17" s="235"/>
      <c r="Y17" s="235"/>
      <c r="Z17" s="235"/>
      <c r="AA17" s="236"/>
      <c r="AB17" s="223"/>
      <c r="AC17" s="223"/>
    </row>
    <row r="18" spans="8:8" ht="11.25" customHeight="1">
      <c r="A18" s="218"/>
      <c r="B18" s="234"/>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6"/>
      <c r="AB18" s="223"/>
      <c r="AC18" s="223"/>
    </row>
    <row r="19" spans="8:8" ht="24.0" customHeight="1">
      <c r="A19" s="218"/>
      <c r="B19" s="275"/>
      <c r="C19" s="253"/>
      <c r="D19" s="253"/>
      <c r="E19" s="253"/>
      <c r="F19" s="253"/>
      <c r="G19" s="253"/>
      <c r="H19" s="253"/>
      <c r="I19" s="273" t="str">
        <f>IF('Master Sheet'!E1="Hindi","(ब) शब्दों में :-","(ii) In Wordsrs :-")</f>
        <v>(ब) शब्दों में :-</v>
      </c>
      <c r="J19" s="273"/>
      <c r="K19" s="273"/>
      <c r="L19" s="273"/>
      <c r="M19" s="273"/>
      <c r="N19" s="253" t="str">
        <f>_xlfn.IFERROR(VLOOKUP($AC$7,'संकलित योग्यता प्रमाण-पत्र List'!A10:I34,9,0),"")</f>
        <v>पांच जून  दो हजार बारह</v>
      </c>
      <c r="O19" s="253"/>
      <c r="P19" s="253"/>
      <c r="Q19" s="253"/>
      <c r="R19" s="253"/>
      <c r="S19" s="253"/>
      <c r="T19" s="253"/>
      <c r="U19" s="253"/>
      <c r="V19" s="253"/>
      <c r="W19" s="253"/>
      <c r="X19" s="253"/>
      <c r="Y19" s="253"/>
      <c r="Z19" s="253"/>
      <c r="AA19" s="276"/>
      <c r="AB19" s="223"/>
      <c r="AC19" s="223"/>
    </row>
    <row r="20" spans="8:8" ht="11.25" customHeight="1">
      <c r="A20" s="218"/>
      <c r="B20" s="234"/>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6"/>
      <c r="AB20" s="223"/>
      <c r="AC20" s="223"/>
    </row>
    <row r="21" spans="8:8" ht="24.75" customHeight="1">
      <c r="A21" s="218"/>
      <c r="B21" s="277" t="s">
        <v>137</v>
      </c>
      <c r="C21" s="278" t="str">
        <f>CONCATENATE('Master Sheet'!F7," ",":-")</f>
        <v>खिलाडी के आधार नंबर :-</v>
      </c>
      <c r="D21" s="278"/>
      <c r="E21" s="278"/>
      <c r="F21" s="278"/>
      <c r="G21" s="278"/>
      <c r="H21" s="278"/>
      <c r="I21" s="279">
        <f>_xlfn.IFERROR(VLOOKUP($AC$7,'Master Sheet'!$A$9:$W$33,6,0),"")</f>
        <v>5.46587895257E11</v>
      </c>
      <c r="J21" s="279"/>
      <c r="K21" s="279"/>
      <c r="L21" s="279"/>
      <c r="M21" s="279"/>
      <c r="N21" s="279"/>
      <c r="O21" s="279"/>
      <c r="P21" s="279"/>
      <c r="Q21" s="279"/>
      <c r="R21" s="279"/>
      <c r="S21" s="279"/>
      <c r="T21" s="235"/>
      <c r="U21" s="235"/>
      <c r="V21" s="235"/>
      <c r="W21" s="235"/>
      <c r="X21" s="235"/>
      <c r="Y21" s="235"/>
      <c r="Z21" s="235"/>
      <c r="AA21" s="236"/>
      <c r="AB21" s="223"/>
      <c r="AC21" s="223"/>
    </row>
    <row r="22" spans="8:8" ht="11.25" customHeight="1">
      <c r="A22" s="218"/>
      <c r="B22" s="234"/>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6"/>
      <c r="AB22" s="223"/>
      <c r="AC22" s="223"/>
    </row>
    <row r="23" spans="8:8" ht="22.5" hidden="1" customHeight="1">
      <c r="A23" s="218"/>
      <c r="B23" s="277" t="s">
        <v>138</v>
      </c>
      <c r="C23" s="253" t="str">
        <f>CONCATENATE('Master Sheet'!O7)</f>
        <v>बैंक खता विवरण</v>
      </c>
      <c r="D23" s="253"/>
      <c r="E23" s="253"/>
      <c r="F23" s="253"/>
      <c r="G23" s="253"/>
      <c r="H23" s="253"/>
      <c r="I23" s="280" t="str">
        <f>IF('Master Sheet'!E1="Hindi","(स्वयं/माता/पिता/अभिभावक) :-","(Self/Mother's/Father's/Guardian's) :-")</f>
        <v>(स्वयं/माता/पिता/अभिभावक) :-</v>
      </c>
      <c r="J23" s="280"/>
      <c r="K23" s="280"/>
      <c r="L23" s="280"/>
      <c r="M23" s="280"/>
      <c r="N23" s="280"/>
      <c r="O23" s="280"/>
      <c r="P23" s="280"/>
      <c r="Q23" s="253" t="str">
        <f>_xlfn.IFERROR(VLOOKUP($AC$7,'Master Sheet'!$A$9:$W$33,15,0),"")</f>
        <v>SBI</v>
      </c>
      <c r="R23" s="253"/>
      <c r="S23" s="253"/>
      <c r="T23" s="253"/>
      <c r="U23" s="253"/>
      <c r="V23" s="253"/>
      <c r="W23" s="253"/>
      <c r="X23" s="253"/>
      <c r="Y23" s="253"/>
      <c r="Z23" s="253"/>
      <c r="AA23" s="276"/>
      <c r="AB23" s="223"/>
      <c r="AC23" s="223"/>
    </row>
    <row r="24" spans="8:8" ht="11.25" hidden="1" customHeight="1">
      <c r="A24" s="218"/>
      <c r="B24" s="234"/>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6"/>
      <c r="AB24" s="223"/>
      <c r="AC24" s="223"/>
    </row>
    <row r="25" spans="8:8" ht="18.0" hidden="1">
      <c r="A25" s="218"/>
      <c r="B25" s="277" t="s">
        <v>141</v>
      </c>
      <c r="C25" s="253" t="str">
        <f>CONCATENATE('Master Sheet'!P8," ",":-")</f>
        <v>खाता संख्या :-</v>
      </c>
      <c r="D25" s="253"/>
      <c r="E25" s="253"/>
      <c r="F25" s="253"/>
      <c r="G25" s="253"/>
      <c r="H25" s="253"/>
      <c r="I25" s="253">
        <f>_xlfn.IFERROR(VLOOKUP($AC$7,'Master Sheet'!$A$9:$W$33,16,0),"")</f>
        <v>5.44554554E8</v>
      </c>
      <c r="J25" s="253"/>
      <c r="K25" s="253"/>
      <c r="L25" s="253"/>
      <c r="M25" s="253"/>
      <c r="N25" s="253"/>
      <c r="O25" s="281" t="str">
        <f>CONCATENATE('Master Sheet'!Q8," ",":-")</f>
        <v>IFSC Code :-</v>
      </c>
      <c r="P25" s="281"/>
      <c r="Q25" s="281"/>
      <c r="R25" s="281"/>
      <c r="S25" s="281"/>
      <c r="T25" s="281"/>
      <c r="U25" s="253" t="str">
        <f>_xlfn.IFERROR(VLOOKUP($AC$7,'Master Sheet'!$A$9:$W$33,17,0),"")</f>
        <v>SBIN0031000</v>
      </c>
      <c r="V25" s="253"/>
      <c r="W25" s="253"/>
      <c r="X25" s="253"/>
      <c r="Y25" s="253"/>
      <c r="Z25" s="253"/>
      <c r="AA25" s="276"/>
      <c r="AB25" s="223"/>
      <c r="AC25" s="223"/>
    </row>
    <row r="26" spans="8:8" ht="11.25" customHeight="1">
      <c r="A26" s="218"/>
      <c r="B26" s="234"/>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6"/>
      <c r="AB26" s="223"/>
      <c r="AC26" s="223"/>
    </row>
    <row r="27" spans="8:8" ht="18.0">
      <c r="A27" s="218"/>
      <c r="B27" s="277" t="s">
        <v>138</v>
      </c>
      <c r="C27" s="253" t="str">
        <f>CONCATENATE('Master Sheet'!I7," ",":-")</f>
        <v>प्रवेश दिनांक :-</v>
      </c>
      <c r="D27" s="253"/>
      <c r="E27" s="253"/>
      <c r="F27" s="253"/>
      <c r="G27" s="253"/>
      <c r="H27" s="253"/>
      <c r="I27" s="274">
        <f>_xlfn.IFERROR(VLOOKUP($AC$7,'Master Sheet'!$A$9:$W$33,9,0),"")</f>
        <v>44743.0</v>
      </c>
      <c r="J27" s="274"/>
      <c r="K27" s="274"/>
      <c r="L27" s="274"/>
      <c r="M27" s="274"/>
      <c r="N27" s="274"/>
      <c r="O27" s="281" t="str">
        <f>CONCATENATE('Master Sheet'!H7," ",":-")</f>
        <v>प्रवेशांक  :-</v>
      </c>
      <c r="P27" s="281"/>
      <c r="Q27" s="281"/>
      <c r="R27" s="281"/>
      <c r="S27" s="281"/>
      <c r="T27" s="281"/>
      <c r="U27" s="253">
        <f>_xlfn.IFERROR(VLOOKUP($AC$7,'Master Sheet'!$A$9:$W$33,8,0),"")</f>
        <v>699.0</v>
      </c>
      <c r="V27" s="253"/>
      <c r="W27" s="253"/>
      <c r="X27" s="253"/>
      <c r="Y27" s="253"/>
      <c r="Z27" s="253"/>
      <c r="AA27" s="276"/>
      <c r="AB27" s="223"/>
      <c r="AC27" s="223"/>
    </row>
    <row r="28" spans="8:8" ht="11.25" customHeight="1">
      <c r="A28" s="218"/>
      <c r="B28" s="234"/>
      <c r="C28" s="235"/>
      <c r="D28" s="235"/>
      <c r="E28" s="235"/>
      <c r="F28" s="235"/>
      <c r="G28" s="235"/>
      <c r="H28" s="235"/>
      <c r="I28" s="235"/>
      <c r="J28" s="235"/>
      <c r="K28" s="235"/>
      <c r="L28" s="235"/>
      <c r="M28" s="235"/>
      <c r="N28" s="235"/>
      <c r="O28" s="235"/>
      <c r="P28" s="235"/>
      <c r="Q28" s="235"/>
      <c r="R28" s="235"/>
      <c r="S28" s="235"/>
      <c r="T28" s="235"/>
      <c r="U28" s="235"/>
      <c r="V28" s="235"/>
      <c r="W28" s="235"/>
      <c r="X28" s="235"/>
      <c r="Y28" s="235"/>
      <c r="Z28" s="235"/>
      <c r="AA28" s="236"/>
      <c r="AB28" s="223"/>
      <c r="AC28" s="223"/>
    </row>
    <row r="29" spans="8:8" ht="21.75" customHeight="1">
      <c r="A29" s="218"/>
      <c r="B29" s="277" t="s">
        <v>141</v>
      </c>
      <c r="C29" s="253" t="str">
        <f>CONCATENATE('Master Sheet'!G7," ",":-")</f>
        <v>कक्षा एवं वर्ग :-</v>
      </c>
      <c r="D29" s="253"/>
      <c r="E29" s="253"/>
      <c r="F29" s="253"/>
      <c r="G29" s="253"/>
      <c r="H29" s="253"/>
      <c r="I29" s="282" t="str">
        <f>_xlfn.IFERROR(VLOOKUP($AC$7,'Master Sheet'!$A$9:$W$33,7,0),"")</f>
        <v>9-A</v>
      </c>
      <c r="J29" s="282"/>
      <c r="K29" s="282"/>
      <c r="L29" s="283" t="str">
        <f>IF('Master Sheet'!E1="Hindi","विद्यालय में कब से पढ़ रहा है :-","How long have been studying in school  :-")</f>
        <v>विद्यालय में कब से पढ़ रहा है :-</v>
      </c>
      <c r="M29" s="283"/>
      <c r="N29" s="283"/>
      <c r="O29" s="283"/>
      <c r="P29" s="283"/>
      <c r="Q29" s="284">
        <f>I27</f>
        <v>44743.0</v>
      </c>
      <c r="R29" s="273"/>
      <c r="S29" s="273"/>
      <c r="T29" s="273"/>
      <c r="U29" s="285" t="str">
        <f>IF('Master Sheet'!E1="Hindi","पिछले वर्ष की कक्षा :-","Last year's class  :-")</f>
        <v>पिछले वर्ष की कक्षा :-</v>
      </c>
      <c r="V29" s="285"/>
      <c r="W29" s="285"/>
      <c r="X29" s="285"/>
      <c r="Y29" s="286">
        <f>AB2-1</f>
        <v>8.0</v>
      </c>
      <c r="Z29" s="286"/>
      <c r="AA29" s="287"/>
      <c r="AB29" s="223"/>
      <c r="AC29" s="223"/>
      <c r="AD29" s="33" t="str">
        <f>LEFT(I29,2)</f>
        <v>9-</v>
      </c>
    </row>
    <row r="30" spans="8:8" ht="11.25" customHeight="1">
      <c r="A30" s="218"/>
      <c r="B30" s="234"/>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6"/>
      <c r="AB30" s="223"/>
      <c r="AC30" s="223"/>
    </row>
    <row r="31" spans="8:8" ht="18.0" customHeight="1">
      <c r="A31" s="218"/>
      <c r="B31" s="277" t="s">
        <v>142</v>
      </c>
      <c r="C31" s="253" t="str">
        <f>CONCATENATE('Master Sheet'!R7," ",":-")</f>
        <v>उपस्तिथि प्रतिशत :-</v>
      </c>
      <c r="D31" s="253"/>
      <c r="E31" s="253"/>
      <c r="F31" s="253"/>
      <c r="G31" s="253"/>
      <c r="H31" s="253"/>
      <c r="I31" s="253"/>
      <c r="J31" s="288" t="s">
        <v>135</v>
      </c>
      <c r="K31" s="273" t="str">
        <f>CONCATENATE('Master Sheet'!R8," ",":-")</f>
        <v>कक्षा में :-</v>
      </c>
      <c r="L31" s="273"/>
      <c r="M31" s="273"/>
      <c r="N31" s="273"/>
      <c r="O31" s="289">
        <f>_xlfn.IFERROR(VLOOKUP($AC$7,'Master Sheet'!$A$9:$W$33,18,0),"")</f>
        <v>86.0</v>
      </c>
      <c r="P31" s="289"/>
      <c r="Q31" s="290"/>
      <c r="R31" s="288" t="s">
        <v>136</v>
      </c>
      <c r="S31" s="273" t="str">
        <f>CONCATENATE('Master Sheet'!S8," ",":-")</f>
        <v>खेल मैदान में :-</v>
      </c>
      <c r="T31" s="273"/>
      <c r="U31" s="273"/>
      <c r="V31" s="273"/>
      <c r="W31" s="273"/>
      <c r="X31" s="289">
        <f>_xlfn.IFERROR(VLOOKUP($AC$7,'Master Sheet'!$A$9:$W$33,19,0),"")</f>
        <v>95.0</v>
      </c>
      <c r="Y31" s="289"/>
      <c r="Z31" s="288"/>
      <c r="AA31" s="291"/>
      <c r="AB31" s="223"/>
      <c r="AC31" s="223"/>
    </row>
    <row r="32" spans="8:8" ht="11.25" customHeight="1">
      <c r="A32" s="218"/>
      <c r="B32" s="234"/>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6"/>
      <c r="AB32" s="223"/>
      <c r="AC32" s="223"/>
    </row>
    <row r="33" spans="8:8" s="292" ht="18.0" customFormat="1">
      <c r="A33" s="218"/>
      <c r="B33" s="277" t="s">
        <v>143</v>
      </c>
      <c r="C33" s="293" t="str">
        <f>CONCATENATE('Master Sheet'!U7," ",":-")</f>
        <v>दो शारीरिक निशानियाँ :-</v>
      </c>
      <c r="D33" s="293"/>
      <c r="E33" s="293"/>
      <c r="F33" s="293"/>
      <c r="G33" s="294" t="s">
        <v>129</v>
      </c>
      <c r="H33" s="295" t="str">
        <f>_xlfn.IFERROR(VLOOKUP($AC$7,'Master Sheet'!$A$9:$W$33,21,0),"")</f>
        <v>Mole on right chik</v>
      </c>
      <c r="I33" s="295"/>
      <c r="J33" s="295"/>
      <c r="K33" s="295"/>
      <c r="L33" s="295"/>
      <c r="M33" s="295"/>
      <c r="N33" s="295"/>
      <c r="O33" s="295"/>
      <c r="P33" s="295"/>
      <c r="Q33" s="294" t="s">
        <v>130</v>
      </c>
      <c r="R33" s="296" t="str">
        <f>_xlfn.IFERROR(VLOOKUP($AC$7,'Master Sheet'!$A$9:$W$33,22,0),"")</f>
        <v>Cut mark on left palm</v>
      </c>
      <c r="S33" s="296"/>
      <c r="T33" s="296"/>
      <c r="U33" s="296"/>
      <c r="V33" s="296"/>
      <c r="W33" s="296"/>
      <c r="X33" s="296"/>
      <c r="Y33" s="296"/>
      <c r="Z33" s="296"/>
      <c r="AA33" s="291"/>
      <c r="AB33" s="223"/>
      <c r="AC33" s="223"/>
    </row>
    <row r="34" spans="8:8" ht="32.25" customHeight="1">
      <c r="A34" s="218"/>
      <c r="B34" s="234"/>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6"/>
      <c r="AB34" s="223"/>
      <c r="AC34" s="223"/>
    </row>
    <row r="35" spans="8:8" ht="20.25" customHeight="1">
      <c r="A35" s="218"/>
      <c r="B35" s="297" t="str">
        <f>IF('Master Sheet'!E1="hindi","दिनांक :-","Date :-")</f>
        <v>दिनांक :-</v>
      </c>
      <c r="C35" s="298"/>
      <c r="D35" s="298"/>
      <c r="E35" s="298"/>
      <c r="F35" s="298"/>
      <c r="G35" s="298"/>
      <c r="H35" s="299">
        <f>TODAY()</f>
        <v>45177.0</v>
      </c>
      <c r="I35" s="259"/>
      <c r="J35" s="259"/>
      <c r="K35" s="259"/>
      <c r="L35" s="300" t="str">
        <f>IF('Master Sheet'!E1="hindi","खिलाडी/विद्यार्थी के हस्ताक्षर","Signature Of Player's/Student's")</f>
        <v>खिलाडी/विद्यार्थी के हस्ताक्षर</v>
      </c>
      <c r="M35" s="300"/>
      <c r="N35" s="300"/>
      <c r="O35" s="300"/>
      <c r="P35" s="300"/>
      <c r="Q35" s="300"/>
      <c r="R35" s="300"/>
      <c r="S35" s="300"/>
      <c r="T35" s="300"/>
      <c r="U35" s="300"/>
      <c r="V35" s="300"/>
      <c r="W35" s="300"/>
      <c r="X35" s="300"/>
      <c r="Y35" s="300"/>
      <c r="Z35" s="300"/>
      <c r="AA35" s="301"/>
      <c r="AB35" s="223"/>
      <c r="AC35" s="223"/>
    </row>
    <row r="36" spans="8:8" ht="11.25" customHeight="1">
      <c r="A36" s="218"/>
      <c r="B36" s="302"/>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2"/>
      <c r="AB36" s="223"/>
      <c r="AC36" s="223"/>
    </row>
    <row r="37" spans="8:8" ht="59.25" customHeight="1">
      <c r="A37" s="218"/>
      <c r="B37" s="303" t="str">
        <f>IF('Master Sheet'!E1="Hindi","            प्रमाणित किया जाता है कि उपरोक्त विवरण विद्यालय के प्रवेश रजिस्टर व रिकॉर्ड्स से मेरी जानकारी में पूर्णतया सत्य है l प्रतियोगी का कोई  विद्यालय शुल्क बकाया नहीं है और प्रतियोगी संस्था/विद्यालय का नियमित विद्यार्थी है l","           Certified that the above particulars are true to the best of my knowledge from the admission register and records of the school. The contestant has no outstanding school fees and the contestant is a regular student of the institution/school.")</f>
        <v>            प्रमाणित किया जाता है कि उपरोक्त विवरण विद्यालय के प्रवेश रजिस्टर व रिकॉर्ड्स से मेरी जानकारी में पूर्णतया सत्य है l प्रतियोगी का कोई  विद्यालय शुल्क बकाया नहीं है और प्रतियोगी संस्था/विद्यालय का नियमित विद्यार्थी है l</v>
      </c>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5"/>
      <c r="AB37" s="223"/>
      <c r="AC37" s="223"/>
    </row>
    <row r="38" spans="8:8" ht="44.25" customHeight="1">
      <c r="A38" s="218"/>
      <c r="B38" s="234"/>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6"/>
      <c r="AB38" s="223"/>
      <c r="AC38" s="223"/>
    </row>
    <row r="39" spans="8:8" ht="21.0" customHeight="1">
      <c r="A39" s="218"/>
      <c r="B39" s="306" t="str">
        <f>IF('Master Sheet'!E1="Hindi","हस्ताक्षर शारी.शिक्षक/प्रभारी/लिपिक","Signature PTE/Incharge/Clerk")</f>
        <v>हस्ताक्षर शारी.शिक्षक/प्रभारी/लिपिक</v>
      </c>
      <c r="C39" s="307"/>
      <c r="D39" s="307"/>
      <c r="E39" s="307"/>
      <c r="F39" s="307"/>
      <c r="G39" s="307"/>
      <c r="H39" s="307"/>
      <c r="I39" s="307"/>
      <c r="J39" s="307"/>
      <c r="K39" s="307"/>
      <c r="L39" s="307"/>
      <c r="M39" s="307"/>
      <c r="N39" s="308" t="str">
        <f>IF('Master Sheet'!E1="Hindi","हस्ताक्षर संस्था प्रधान मय मुहर","Signature and seal of the Head of the Institution")</f>
        <v>हस्ताक्षर संस्था प्रधान मय मुहर</v>
      </c>
      <c r="O39" s="308"/>
      <c r="P39" s="308"/>
      <c r="Q39" s="308"/>
      <c r="R39" s="308"/>
      <c r="S39" s="308"/>
      <c r="T39" s="308"/>
      <c r="U39" s="308"/>
      <c r="V39" s="308"/>
      <c r="W39" s="308"/>
      <c r="X39" s="308"/>
      <c r="Y39" s="308"/>
      <c r="Z39" s="308"/>
      <c r="AA39" s="309"/>
      <c r="AB39" s="223"/>
      <c r="AC39" s="223"/>
    </row>
    <row r="40" spans="8:8" ht="11.25" customHeight="1">
      <c r="A40" s="218"/>
      <c r="B40" s="310"/>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2"/>
      <c r="AB40" s="223"/>
      <c r="AC40" s="223"/>
    </row>
    <row r="41" spans="8:8" ht="55.5" customHeight="1">
      <c r="A41" s="218"/>
      <c r="B41" s="313" t="str">
        <f>IF('Master Sheet'!E4="Hindi",CONCATENATE("           ","आपको सूचित किया जाता है कि आपके वार्ड"," ",I10," ","को भ्रमण/जिला/राज्य स्तरीय खेल-कूद प्रतियोगिता में विद्यालय की ओर से भाग लेने हेतु स्थान"," ",Q4," ","भेजा जा रहा है l वह दिनांक"," ",'Master Sheet'!AB3,"-",'Master Sheet'!AC3,"-",'Master Sheet'!AD3," ",L6," ",'Master Sheet'!AF3,"-",'Master Sheet'!AG3,"-",'Master Sheet'!AH3," ","तक वहां रहेगा l निम्न प्रारूप में आपकी स्वीकृति वांछनीय है l"),CONCATENATE("           ","You are informed that your ward"," ",I10," ","Place for field trip/participation on behalf of school in district/state level sports competition"," ",Q4," ","is sending. That date"," ",'Master Sheet'!AB3,"-",'Master Sheet'!AC3,"-",'Master Sheet'!AD3," ",L6," ",'Master Sheet'!AF3,"-",'Master Sheet'!AG3,"-",'Master Sheet'!AH3," ","Will be there till Your approval is desired in the following format."))</f>
        <v>           You are informed that your ward ABC Place for field trip/participation on behalf of school in district/state level sports competition GSSS RAIMALWADA, BAPINI (PHALODI) is sending. That date 10-9-2023 से 14-9-2023 Will be there till Your approval is desired in the following format.</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5"/>
      <c r="AB41" s="223"/>
      <c r="AC41" s="223"/>
    </row>
    <row r="42" spans="8:8" ht="37.5" customHeight="1">
      <c r="A42" s="218"/>
      <c r="B42" s="234"/>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6"/>
      <c r="AB42" s="223"/>
      <c r="AC42" s="223"/>
    </row>
    <row r="43" spans="8:8" ht="16.5">
      <c r="A43" s="218"/>
      <c r="B43" s="306" t="str">
        <f>IF('Master Sheet'!E4="Hindi","हस्ताक्षर शारी.शिक्षक/प्रभारी/लिपिक","Signature PTE/Incharge/Clerk")</f>
        <v>Signature PTE/Incharge/Clerk</v>
      </c>
      <c r="C43" s="307"/>
      <c r="D43" s="307"/>
      <c r="E43" s="307"/>
      <c r="F43" s="307"/>
      <c r="G43" s="307"/>
      <c r="H43" s="307"/>
      <c r="I43" s="307"/>
      <c r="J43" s="307"/>
      <c r="K43" s="307"/>
      <c r="L43" s="307"/>
      <c r="M43" s="307"/>
      <c r="N43" s="308" t="str">
        <f>IF('Master Sheet'!E4="Hindi","हस्ताक्षर संस्था प्रधान मय मुहर","Signature and seal of the Head of the Institution")</f>
        <v>Signature and seal of the Head of the Institution</v>
      </c>
      <c r="O43" s="308"/>
      <c r="P43" s="308"/>
      <c r="Q43" s="308"/>
      <c r="R43" s="308"/>
      <c r="S43" s="308"/>
      <c r="T43" s="308"/>
      <c r="U43" s="308"/>
      <c r="V43" s="308"/>
      <c r="W43" s="308"/>
      <c r="X43" s="308"/>
      <c r="Y43" s="308"/>
      <c r="Z43" s="308"/>
      <c r="AA43" s="309"/>
      <c r="AB43" s="223"/>
      <c r="AC43" s="223"/>
    </row>
    <row r="44" spans="8:8" ht="11.25" customHeight="1">
      <c r="A44" s="218"/>
      <c r="B44" s="310"/>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2"/>
      <c r="AB44" s="223"/>
      <c r="AC44" s="223"/>
    </row>
    <row r="45" spans="8:8" ht="33.0" customHeight="1">
      <c r="A45" s="218"/>
      <c r="B45" s="313" t="str">
        <f>IF('Master Sheet'!E8="Hindi",CONCATENATE("           ","मैं"," ",I12," ","पिता/सरंक्षक अपने वार्ड"," ",I10," ","को भ्रमण/जिला/राज्य स्तरीय खेल-कूद प्रतियोगिता में भाग लेने हेतु अपने उत्तरदायित्व पर भेजने की स्वीकृति देता हूँ l किसी प्रकार की घटित दुर्घटना का उत्तरदायित्व मेरा होगा l"),CONCATENATE("           ","I"," ",I12," ","Father/Guardian of your ward"," ",I10," ","I agree to send on my own responsibility to participate in tour / district / state level sports competition. I will be responsible for any kind of accident."))</f>
        <v>           I GHHH Father/Guardian of your ward ABC I agree to send on my own responsibility to participate in tour / district / state level sports competition. I will be responsible for any kind of accident.</v>
      </c>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5"/>
      <c r="AB45" s="223"/>
      <c r="AC45" s="223"/>
    </row>
    <row r="46" spans="8:8" ht="33.75" customHeight="1">
      <c r="A46" s="218"/>
      <c r="B46" s="234"/>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6"/>
      <c r="AB46" s="223"/>
      <c r="AC46" s="223"/>
    </row>
    <row r="47" spans="8:8" ht="19.5" customHeight="1">
      <c r="A47" s="218"/>
      <c r="B47" s="306"/>
      <c r="C47" s="307"/>
      <c r="D47" s="307"/>
      <c r="E47" s="307"/>
      <c r="F47" s="307"/>
      <c r="G47" s="307"/>
      <c r="H47" s="307"/>
      <c r="I47" s="307"/>
      <c r="J47" s="307"/>
      <c r="K47" s="307"/>
      <c r="L47" s="307"/>
      <c r="M47" s="307"/>
      <c r="N47" s="316" t="str">
        <f>IF('Master Sheet'!E1="hindi","सुपाठ्यपूर्ण हस्ताक्षर पिता/सरंक्षक","Legible Signature Father/Guardian")</f>
        <v>सुपाठ्यपूर्ण हस्ताक्षर पिता/सरंक्षक</v>
      </c>
      <c r="O47" s="316"/>
      <c r="P47" s="316"/>
      <c r="Q47" s="316"/>
      <c r="R47" s="316"/>
      <c r="S47" s="316"/>
      <c r="T47" s="316"/>
      <c r="U47" s="316"/>
      <c r="V47" s="316"/>
      <c r="W47" s="316"/>
      <c r="X47" s="316"/>
      <c r="Y47" s="316"/>
      <c r="Z47" s="316"/>
      <c r="AA47" s="317"/>
      <c r="AB47" s="223"/>
      <c r="AC47" s="223"/>
    </row>
    <row r="48" spans="8:8" ht="11.25" customHeight="1">
      <c r="A48" s="218"/>
      <c r="B48" s="310"/>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2"/>
      <c r="AB48" s="223"/>
      <c r="AC48" s="223"/>
    </row>
    <row r="49" spans="8:8" ht="15.75">
      <c r="A49" s="218"/>
      <c r="B49" s="313" t="str">
        <f>IF('Master Sheet'!E12="Hindi",CONCATENATE("           ","प्रमाणित किया जाता है कि"," ",I10," ",B4," ","के अंतर्गत है l"),CONCATENATE("           ","It is certified that"," ",I10," ","is under age group"," ",'संकलित योग्यता प्रमाण-पत्र List'!R6,'संकलित योग्यता प्रमाण-पत्र List'!S6,'संकलित योग्यता प्रमाण-पत्र List'!T6))</f>
        <v>           It is certified that ABC is under age group 17 Yrs./Boys</v>
      </c>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5"/>
      <c r="AB49" s="223"/>
      <c r="AC49" s="223"/>
    </row>
    <row r="50" spans="8:8" ht="26.25" customHeight="1">
      <c r="A50" s="218"/>
      <c r="B50" s="234"/>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6"/>
      <c r="AB50" s="223"/>
      <c r="AC50" s="223"/>
    </row>
    <row r="51" spans="8:8" ht="16.5">
      <c r="A51" s="218"/>
      <c r="B51" s="306"/>
      <c r="C51" s="307"/>
      <c r="D51" s="307"/>
      <c r="E51" s="307"/>
      <c r="F51" s="307"/>
      <c r="G51" s="307"/>
      <c r="H51" s="307"/>
      <c r="I51" s="307"/>
      <c r="J51" s="307"/>
      <c r="K51" s="307"/>
      <c r="L51" s="307"/>
      <c r="M51" s="307"/>
      <c r="N51" s="316" t="str">
        <f>IF('Master Sheet'!E5="hindi","चिकित्सक के हस्ताक्षर मय पद व मुहर","Doctor's signature and seal")</f>
        <v>Doctor's signature and seal</v>
      </c>
      <c r="O51" s="316"/>
      <c r="P51" s="316"/>
      <c r="Q51" s="316"/>
      <c r="R51" s="316"/>
      <c r="S51" s="316"/>
      <c r="T51" s="316"/>
      <c r="U51" s="316"/>
      <c r="V51" s="316"/>
      <c r="W51" s="316"/>
      <c r="X51" s="316"/>
      <c r="Y51" s="316"/>
      <c r="Z51" s="316"/>
      <c r="AA51" s="317"/>
      <c r="AB51" s="223"/>
      <c r="AC51" s="223"/>
    </row>
    <row r="52" spans="8:8" ht="15.0">
      <c r="A52" s="218"/>
      <c r="B52" s="235"/>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23"/>
      <c r="AC52" s="223"/>
    </row>
  </sheetData>
  <sheetProtection password="e8fa" sheet="1" objects="1" scenarios="1" formatColumns="0" formatRows="0"/>
  <mergeCells count="104">
    <mergeCell ref="B6:H6"/>
    <mergeCell ref="A1:AB1"/>
    <mergeCell ref="B5:AA5"/>
    <mergeCell ref="K4:P4"/>
    <mergeCell ref="B2:AA2"/>
    <mergeCell ref="B9:S9"/>
    <mergeCell ref="I27:N27"/>
    <mergeCell ref="L35:AA35"/>
    <mergeCell ref="C29:H29"/>
    <mergeCell ref="B35:G35"/>
    <mergeCell ref="C19:H19"/>
    <mergeCell ref="B7:AA7"/>
    <mergeCell ref="T17:AA17"/>
    <mergeCell ref="N17:S17"/>
    <mergeCell ref="U8:Y13"/>
    <mergeCell ref="T8:T13"/>
    <mergeCell ref="N19:AA19"/>
    <mergeCell ref="AC12:AC52"/>
    <mergeCell ref="AC7:AC11"/>
    <mergeCell ref="B4:J4"/>
    <mergeCell ref="AC1:AC6"/>
    <mergeCell ref="I6:K6"/>
    <mergeCell ref="Z8:AA13"/>
    <mergeCell ref="C15:H15"/>
    <mergeCell ref="P6:AA6"/>
    <mergeCell ref="C13:H13"/>
    <mergeCell ref="I15:S15"/>
    <mergeCell ref="B8:H8"/>
    <mergeCell ref="T15:AA15"/>
    <mergeCell ref="B16:AA16"/>
    <mergeCell ref="C17:H17"/>
    <mergeCell ref="I17:M17"/>
    <mergeCell ref="B3:AA3"/>
    <mergeCell ref="I13:S13"/>
    <mergeCell ref="I21:S21"/>
    <mergeCell ref="C33:F33"/>
    <mergeCell ref="U29:X29"/>
    <mergeCell ref="A2:A52"/>
    <mergeCell ref="AB2:AB52"/>
    <mergeCell ref="Q4:AA4"/>
    <mergeCell ref="B18:AA18"/>
    <mergeCell ref="I19:M19"/>
    <mergeCell ref="B34:AA34"/>
    <mergeCell ref="Q29:T29"/>
    <mergeCell ref="B36:AA36"/>
    <mergeCell ref="B37:AA37"/>
    <mergeCell ref="B38:AA38"/>
    <mergeCell ref="B39:M39"/>
    <mergeCell ref="N39:AA39"/>
    <mergeCell ref="B40:AA40"/>
    <mergeCell ref="M6:O6"/>
    <mergeCell ref="C27:H27"/>
    <mergeCell ref="O27:T27"/>
    <mergeCell ref="L29:P29"/>
    <mergeCell ref="K31:N31"/>
    <mergeCell ref="B49:AA49"/>
    <mergeCell ref="B50:AA50"/>
    <mergeCell ref="B43:M43"/>
    <mergeCell ref="B48:AA48"/>
    <mergeCell ref="N47:AA47"/>
    <mergeCell ref="B47:M47"/>
    <mergeCell ref="B46:AA46"/>
    <mergeCell ref="N43:AA43"/>
    <mergeCell ref="X31:Y31"/>
    <mergeCell ref="B45:AA45"/>
    <mergeCell ref="O31:P31"/>
    <mergeCell ref="H33:P33"/>
    <mergeCell ref="B42:AA42"/>
    <mergeCell ref="C31:I31"/>
    <mergeCell ref="N51:AA51"/>
    <mergeCell ref="B52:AA52"/>
    <mergeCell ref="B14:AA14"/>
    <mergeCell ref="I8:S8"/>
    <mergeCell ref="B24:AA24"/>
    <mergeCell ref="B20:AA20"/>
    <mergeCell ref="T21:AA21"/>
    <mergeCell ref="B22:AA22"/>
    <mergeCell ref="I10:S10"/>
    <mergeCell ref="I25:N25"/>
    <mergeCell ref="C11:H11"/>
    <mergeCell ref="C12:H12"/>
    <mergeCell ref="O25:T25"/>
    <mergeCell ref="U25:AA25"/>
    <mergeCell ref="B26:AA26"/>
    <mergeCell ref="B28:AA28"/>
    <mergeCell ref="C25:H25"/>
    <mergeCell ref="I11:S11"/>
    <mergeCell ref="C10:H10"/>
    <mergeCell ref="I23:P23"/>
    <mergeCell ref="C21:H21"/>
    <mergeCell ref="I12:S12"/>
    <mergeCell ref="Q23:AA23"/>
    <mergeCell ref="U27:AA27"/>
    <mergeCell ref="C23:H23"/>
    <mergeCell ref="R33:Z33"/>
    <mergeCell ref="B32:AA32"/>
    <mergeCell ref="H35:K35"/>
    <mergeCell ref="B30:AA30"/>
    <mergeCell ref="I29:K29"/>
    <mergeCell ref="Y29:AA29"/>
    <mergeCell ref="B41:AA41"/>
    <mergeCell ref="B51:M51"/>
    <mergeCell ref="S31:W31"/>
    <mergeCell ref="B44:AA44"/>
  </mergeCells>
  <pageMargins left="0.34" right="0.21" top="0.21" bottom="0.19" header="0.15" footer="0.13"/>
  <pageSetup paperSize="9" scale="79"/>
</worksheet>
</file>

<file path=xl/worksheets/sheet5.xml><?xml version="1.0" encoding="utf-8"?>
<worksheet xmlns:r="http://schemas.openxmlformats.org/officeDocument/2006/relationships" xmlns="http://schemas.openxmlformats.org/spreadsheetml/2006/main">
  <sheetPr>
    <tabColor rgb="FF00B050"/>
  </sheetPr>
  <dimension ref="A1:AE52"/>
  <sheetViews>
    <sheetView workbookViewId="0" topLeftCell="A4" showGridLines="0" zoomScale="110">
      <selection activeCell="B22" sqref="B22:AA22"/>
    </sheetView>
  </sheetViews>
  <sheetFormatPr defaultRowHeight="15.0" defaultColWidth="0" zeroHeight="1"/>
  <cols>
    <col min="1" max="1" customWidth="1" width="2.140625" style="33"/>
    <col min="2" max="13" customWidth="1" width="4.8554688" style="217"/>
    <col min="14" max="14" customWidth="1" width="5.7109375" style="217"/>
    <col min="15" max="19" customWidth="1" width="4.8554688" style="217"/>
    <col min="20" max="20" customWidth="1" width="2.4257812" style="217"/>
    <col min="21" max="25" customWidth="1" width="4.8554688" style="217"/>
    <col min="26" max="26" customWidth="1" width="1.5703125" style="217"/>
    <col min="27" max="27" customWidth="1" width="2.4257812" style="217"/>
    <col min="28" max="28" customWidth="1" width="2.2851562" style="33"/>
    <col min="29" max="29" customWidth="1" width="28.855469" style="33"/>
    <col min="30" max="30" hidden="1" customWidth="1" width="0.0" style="33"/>
    <col min="31" max="16384" hidden="1" customWidth="0" width="9.140625" style="33"/>
  </cols>
  <sheetData>
    <row r="1" spans="8:8" ht="15.7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9" t="s">
        <v>149</v>
      </c>
    </row>
    <row r="2" spans="8:8" ht="23.25" customHeight="1">
      <c r="A2" s="218"/>
      <c r="B2" s="220" t="str">
        <f>CONCATENATE('संकलित योग्यता प्रमाण-पत्र List'!A1," ","(",'Master Sheet'!A3,'Master Sheet'!D3,")")</f>
        <v>विद्यालय का नाम :-राउमावि रायमलवाडा (संस्था के मोबाइल नंबर :-1234567890)</v>
      </c>
      <c r="C2" s="221"/>
      <c r="D2" s="221"/>
      <c r="E2" s="221"/>
      <c r="F2" s="221"/>
      <c r="G2" s="221"/>
      <c r="H2" s="221"/>
      <c r="I2" s="221"/>
      <c r="J2" s="221"/>
      <c r="K2" s="221"/>
      <c r="L2" s="221"/>
      <c r="M2" s="221"/>
      <c r="N2" s="221"/>
      <c r="O2" s="221"/>
      <c r="P2" s="221"/>
      <c r="Q2" s="221"/>
      <c r="R2" s="221"/>
      <c r="S2" s="221"/>
      <c r="T2" s="221"/>
      <c r="U2" s="221"/>
      <c r="V2" s="221"/>
      <c r="W2" s="221"/>
      <c r="X2" s="221"/>
      <c r="Y2" s="221"/>
      <c r="Z2" s="221"/>
      <c r="AA2" s="222"/>
      <c r="AB2" s="223" t="str">
        <f>LEFT(I29,1)</f>
        <v>9</v>
      </c>
      <c r="AC2" s="224"/>
    </row>
    <row r="3" spans="8:8" ht="20.25" customHeight="1">
      <c r="A3" s="218"/>
      <c r="B3" s="225" t="str">
        <f>IF('Master Sheet'!E1="hindi",CONCATENATE('Master Sheet'!I3," ","हेतु आवेदन-पत्र"),CONCATENATE("Application Form For"," ",'Master Sheet'!I3))</f>
        <v>67 वीं जिला स्तरीय खो-खो प्रतियोगिता हेतु आवेदन-पत्र</v>
      </c>
      <c r="C3" s="226"/>
      <c r="D3" s="226"/>
      <c r="E3" s="226"/>
      <c r="F3" s="226"/>
      <c r="G3" s="226"/>
      <c r="H3" s="226"/>
      <c r="I3" s="226"/>
      <c r="J3" s="226"/>
      <c r="K3" s="226"/>
      <c r="L3" s="226"/>
      <c r="M3" s="226"/>
      <c r="N3" s="226"/>
      <c r="O3" s="226"/>
      <c r="P3" s="226"/>
      <c r="Q3" s="226"/>
      <c r="R3" s="226"/>
      <c r="S3" s="226"/>
      <c r="T3" s="226"/>
      <c r="U3" s="226"/>
      <c r="V3" s="226"/>
      <c r="W3" s="226"/>
      <c r="X3" s="226"/>
      <c r="Y3" s="226"/>
      <c r="Z3" s="226"/>
      <c r="AA3" s="227"/>
      <c r="AB3" s="223"/>
      <c r="AC3" s="224"/>
    </row>
    <row r="4" spans="8:8" s="228" ht="21.0" customFormat="1" customHeight="1">
      <c r="A4" s="218"/>
      <c r="B4" s="229" t="str">
        <f>CONCATENATE('Master Sheet'!A4,'Master Sheet'!C4," ","Yrs"," ","/",'Master Sheet'!D4)</f>
        <v>आयु वर्ग :-17 Yrs /Boys</v>
      </c>
      <c r="C4" s="230"/>
      <c r="D4" s="230"/>
      <c r="E4" s="230"/>
      <c r="F4" s="230"/>
      <c r="G4" s="230"/>
      <c r="H4" s="230"/>
      <c r="I4" s="230"/>
      <c r="J4" s="230"/>
      <c r="K4" s="231" t="str">
        <f>'Master Sheet'!E4</f>
        <v>आयोजन स्थल :-</v>
      </c>
      <c r="L4" s="231"/>
      <c r="M4" s="231"/>
      <c r="N4" s="231"/>
      <c r="O4" s="231"/>
      <c r="P4" s="231"/>
      <c r="Q4" s="232" t="str">
        <f>'Master Sheet'!G4</f>
        <v>GSSS RAIMALWADA, BAPINI (PHALODI)</v>
      </c>
      <c r="R4" s="232"/>
      <c r="S4" s="232"/>
      <c r="T4" s="232"/>
      <c r="U4" s="232"/>
      <c r="V4" s="232"/>
      <c r="W4" s="232"/>
      <c r="X4" s="232"/>
      <c r="Y4" s="232"/>
      <c r="Z4" s="232"/>
      <c r="AA4" s="233"/>
      <c r="AB4" s="223"/>
      <c r="AC4" s="224"/>
    </row>
    <row r="5" spans="8:8" s="228" ht="11.25" customFormat="1" customHeight="1">
      <c r="A5" s="218"/>
      <c r="B5" s="234"/>
      <c r="C5" s="235"/>
      <c r="D5" s="235"/>
      <c r="E5" s="235"/>
      <c r="F5" s="235"/>
      <c r="G5" s="235"/>
      <c r="H5" s="235"/>
      <c r="I5" s="235"/>
      <c r="J5" s="235"/>
      <c r="K5" s="235"/>
      <c r="L5" s="235"/>
      <c r="M5" s="235"/>
      <c r="N5" s="235"/>
      <c r="O5" s="235"/>
      <c r="P5" s="235"/>
      <c r="Q5" s="235"/>
      <c r="R5" s="235"/>
      <c r="S5" s="235"/>
      <c r="T5" s="235"/>
      <c r="U5" s="235"/>
      <c r="V5" s="235"/>
      <c r="W5" s="235"/>
      <c r="X5" s="235"/>
      <c r="Y5" s="235"/>
      <c r="Z5" s="235"/>
      <c r="AA5" s="236"/>
      <c r="AB5" s="223"/>
      <c r="AC5" s="224"/>
    </row>
    <row r="6" spans="8:8" ht="22.5" customHeight="1">
      <c r="A6" s="218"/>
      <c r="B6" s="237" t="str">
        <f>'Master Sheet'!E5</f>
        <v>प्रतियोगिता अवधि →         दिनांक</v>
      </c>
      <c r="C6" s="238"/>
      <c r="D6" s="238"/>
      <c r="E6" s="238"/>
      <c r="F6" s="238"/>
      <c r="G6" s="238"/>
      <c r="H6" s="238"/>
      <c r="I6" s="239">
        <f>'Master Sheet'!H5</f>
        <v>45179.0</v>
      </c>
      <c r="J6" s="239"/>
      <c r="K6" s="239"/>
      <c r="L6" s="318" t="str">
        <f>'Master Sheet'!I5</f>
        <v>से</v>
      </c>
      <c r="M6" s="239">
        <f>'Master Sheet'!J5</f>
        <v>45183.0</v>
      </c>
      <c r="N6" s="239"/>
      <c r="O6" s="239"/>
      <c r="P6" s="241" t="str">
        <f>CONCATENATE('Master Sheet'!L4," ",'Master Sheet'!N4)</f>
        <v>खेल का नाम :- खो-खो</v>
      </c>
      <c r="Q6" s="241"/>
      <c r="R6" s="241"/>
      <c r="S6" s="241"/>
      <c r="T6" s="241"/>
      <c r="U6" s="241"/>
      <c r="V6" s="241"/>
      <c r="W6" s="241"/>
      <c r="X6" s="241"/>
      <c r="Y6" s="241"/>
      <c r="Z6" s="241"/>
      <c r="AA6" s="242"/>
      <c r="AB6" s="223"/>
      <c r="AC6" s="224"/>
    </row>
    <row r="7" spans="8:8" ht="11.25" customHeight="1">
      <c r="A7" s="218"/>
      <c r="B7" s="234"/>
      <c r="C7" s="235"/>
      <c r="D7" s="235"/>
      <c r="E7" s="235"/>
      <c r="F7" s="235"/>
      <c r="G7" s="235"/>
      <c r="H7" s="235"/>
      <c r="I7" s="235"/>
      <c r="J7" s="235"/>
      <c r="K7" s="235"/>
      <c r="L7" s="235"/>
      <c r="M7" s="235"/>
      <c r="N7" s="235"/>
      <c r="O7" s="235"/>
      <c r="P7" s="235"/>
      <c r="Q7" s="235"/>
      <c r="R7" s="235"/>
      <c r="S7" s="235"/>
      <c r="T7" s="235"/>
      <c r="U7" s="235"/>
      <c r="V7" s="235"/>
      <c r="W7" s="235"/>
      <c r="X7" s="235"/>
      <c r="Y7" s="235"/>
      <c r="Z7" s="235"/>
      <c r="AA7" s="236"/>
      <c r="AB7" s="223"/>
      <c r="AC7" s="243">
        <v>2.0</v>
      </c>
    </row>
    <row r="8" spans="8:8" ht="21.0" customHeight="1">
      <c r="A8" s="218"/>
      <c r="B8" s="244" t="str">
        <f>IF('Master Sheet'!E1="Hindi","ब्लॉक/जिला/मंडल :-","Block/District/Zone :-")</f>
        <v>ब्लॉक/जिला/मंडल :-</v>
      </c>
      <c r="C8" s="245"/>
      <c r="D8" s="245"/>
      <c r="E8" s="245"/>
      <c r="F8" s="245"/>
      <c r="G8" s="245"/>
      <c r="H8" s="245"/>
      <c r="I8" s="232" t="str">
        <f>CONCATENATE('Master Sheet'!J2,"-"," ",'Master Sheet'!L2," ","(",'Master Sheet'!N2,")")</f>
        <v>बापिणी- फलोदी (जोधपुर)</v>
      </c>
      <c r="J8" s="232"/>
      <c r="K8" s="232"/>
      <c r="L8" s="232"/>
      <c r="M8" s="232"/>
      <c r="N8" s="232"/>
      <c r="O8" s="232"/>
      <c r="P8" s="232"/>
      <c r="Q8" s="232"/>
      <c r="R8" s="232"/>
      <c r="S8" s="233"/>
      <c r="T8" s="235"/>
      <c r="U8" s="246" t="s">
        <v>133</v>
      </c>
      <c r="V8" s="247"/>
      <c r="W8" s="247"/>
      <c r="X8" s="247"/>
      <c r="Y8" s="248"/>
      <c r="Z8" s="234"/>
      <c r="AA8" s="236"/>
      <c r="AB8" s="223"/>
      <c r="AC8" s="243"/>
    </row>
    <row r="9" spans="8:8" ht="11.25" customHeight="1">
      <c r="A9" s="218"/>
      <c r="B9" s="234"/>
      <c r="C9" s="235"/>
      <c r="D9" s="235"/>
      <c r="E9" s="235"/>
      <c r="F9" s="235"/>
      <c r="G9" s="235"/>
      <c r="H9" s="235"/>
      <c r="I9" s="235"/>
      <c r="J9" s="235"/>
      <c r="K9" s="235"/>
      <c r="L9" s="235"/>
      <c r="M9" s="235"/>
      <c r="N9" s="235"/>
      <c r="O9" s="235"/>
      <c r="P9" s="235"/>
      <c r="Q9" s="235"/>
      <c r="R9" s="235"/>
      <c r="S9" s="236"/>
      <c r="T9" s="235"/>
      <c r="U9" s="249"/>
      <c r="V9" s="250"/>
      <c r="W9" s="250"/>
      <c r="X9" s="250"/>
      <c r="Y9" s="251"/>
      <c r="Z9" s="234"/>
      <c r="AA9" s="236"/>
      <c r="AB9" s="223"/>
      <c r="AC9" s="243"/>
    </row>
    <row r="10" spans="8:8" ht="24.75" customHeight="1">
      <c r="A10" s="218"/>
      <c r="B10" s="319" t="s">
        <v>129</v>
      </c>
      <c r="C10" s="253" t="str">
        <f>CONCATENATE('Master Sheet'!B7," ",":-")</f>
        <v>खिलाडी का नाम :-</v>
      </c>
      <c r="D10" s="253"/>
      <c r="E10" s="253"/>
      <c r="F10" s="253"/>
      <c r="G10" s="253"/>
      <c r="H10" s="253"/>
      <c r="I10" s="254" t="str">
        <f>_xlfn.IFERROR(VLOOKUP($AC$7,'Master Sheet'!$A$9:$W$33,2,0),"")</f>
        <v>ABC</v>
      </c>
      <c r="J10" s="254"/>
      <c r="K10" s="254"/>
      <c r="L10" s="254"/>
      <c r="M10" s="254"/>
      <c r="N10" s="254"/>
      <c r="O10" s="254"/>
      <c r="P10" s="254"/>
      <c r="Q10" s="254"/>
      <c r="R10" s="254"/>
      <c r="S10" s="255"/>
      <c r="T10" s="235"/>
      <c r="U10" s="249"/>
      <c r="V10" s="250"/>
      <c r="W10" s="250"/>
      <c r="X10" s="250"/>
      <c r="Y10" s="251"/>
      <c r="Z10" s="234"/>
      <c r="AA10" s="236"/>
      <c r="AB10" s="223"/>
      <c r="AC10" s="243"/>
    </row>
    <row r="11" spans="8:8" ht="24.75" customHeight="1">
      <c r="A11" s="218"/>
      <c r="B11" s="319" t="s">
        <v>130</v>
      </c>
      <c r="C11" s="253" t="str">
        <f>CONCATENATE('Master Sheet'!D7," ",":-")</f>
        <v>माता का नाम :-</v>
      </c>
      <c r="D11" s="253"/>
      <c r="E11" s="253"/>
      <c r="F11" s="253"/>
      <c r="G11" s="253"/>
      <c r="H11" s="253"/>
      <c r="I11" s="254" t="str">
        <f>_xlfn.IFERROR(VLOOKUP($AC$7,'Master Sheet'!$A$9:$W$33,4,0),"")</f>
        <v>GHHH</v>
      </c>
      <c r="J11" s="254"/>
      <c r="K11" s="254"/>
      <c r="L11" s="254"/>
      <c r="M11" s="254"/>
      <c r="N11" s="254"/>
      <c r="O11" s="254"/>
      <c r="P11" s="254"/>
      <c r="Q11" s="254"/>
      <c r="R11" s="254"/>
      <c r="S11" s="255"/>
      <c r="T11" s="235"/>
      <c r="U11" s="249"/>
      <c r="V11" s="250"/>
      <c r="W11" s="250"/>
      <c r="X11" s="250"/>
      <c r="Y11" s="251"/>
      <c r="Z11" s="234"/>
      <c r="AA11" s="236"/>
      <c r="AB11" s="223"/>
      <c r="AC11" s="256"/>
    </row>
    <row r="12" spans="8:8" ht="24.75" customHeight="1">
      <c r="A12" s="218"/>
      <c r="B12" s="319" t="s">
        <v>131</v>
      </c>
      <c r="C12" s="253" t="str">
        <f>CONCATENATE('Master Sheet'!E7," ",":-")</f>
        <v>पिता का नाम :-</v>
      </c>
      <c r="D12" s="253"/>
      <c r="E12" s="253"/>
      <c r="F12" s="253"/>
      <c r="G12" s="253"/>
      <c r="H12" s="253"/>
      <c r="I12" s="254" t="str">
        <f>_xlfn.IFERROR(VLOOKUP($AC$7,'Master Sheet'!$A$9:$W$33,5,0),"")</f>
        <v>GHHH</v>
      </c>
      <c r="J12" s="254"/>
      <c r="K12" s="254"/>
      <c r="L12" s="254"/>
      <c r="M12" s="254"/>
      <c r="N12" s="254"/>
      <c r="O12" s="254"/>
      <c r="P12" s="254"/>
      <c r="Q12" s="254"/>
      <c r="R12" s="254"/>
      <c r="S12" s="255"/>
      <c r="T12" s="235"/>
      <c r="U12" s="249"/>
      <c r="V12" s="250"/>
      <c r="W12" s="250"/>
      <c r="X12" s="250"/>
      <c r="Y12" s="251"/>
      <c r="Z12" s="234"/>
      <c r="AA12" s="236"/>
      <c r="AB12" s="223"/>
      <c r="AC12" s="257"/>
    </row>
    <row r="13" spans="8:8" ht="24.75" customHeight="1">
      <c r="A13" s="218"/>
      <c r="B13" s="258" t="s">
        <v>132</v>
      </c>
      <c r="C13" s="259" t="str">
        <f>CONCATENATE('Master Sheet'!T7," ",":-")</f>
        <v>पता :-</v>
      </c>
      <c r="D13" s="259"/>
      <c r="E13" s="259"/>
      <c r="F13" s="259"/>
      <c r="G13" s="259"/>
      <c r="H13" s="259"/>
      <c r="I13" s="260" t="str">
        <f>_xlfn.IFERROR(VLOOKUP($AC$7,'Master Sheet'!$A$9:$W$33,20,0),"")</f>
        <v>RAIMALWADA</v>
      </c>
      <c r="J13" s="260"/>
      <c r="K13" s="260"/>
      <c r="L13" s="260"/>
      <c r="M13" s="260"/>
      <c r="N13" s="260"/>
      <c r="O13" s="260"/>
      <c r="P13" s="260"/>
      <c r="Q13" s="260"/>
      <c r="R13" s="260"/>
      <c r="S13" s="261"/>
      <c r="T13" s="235"/>
      <c r="U13" s="262"/>
      <c r="V13" s="263"/>
      <c r="W13" s="263"/>
      <c r="X13" s="263"/>
      <c r="Y13" s="264"/>
      <c r="Z13" s="234"/>
      <c r="AA13" s="236"/>
      <c r="AB13" s="223"/>
      <c r="AC13" s="223"/>
    </row>
    <row r="14" spans="8:8" ht="11.25" customHeight="1">
      <c r="A14" s="218"/>
      <c r="B14" s="265"/>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7"/>
      <c r="AB14" s="223"/>
      <c r="AC14" s="223"/>
    </row>
    <row r="15" spans="8:8" ht="24.75" customHeight="1">
      <c r="A15" s="218"/>
      <c r="B15" s="268"/>
      <c r="C15" s="269" t="str">
        <f>CONCATENATE('Master Sheet'!W7," ",":-")</f>
        <v>खिलाडी के मोबाइल नंबर :-</v>
      </c>
      <c r="D15" s="269"/>
      <c r="E15" s="269"/>
      <c r="F15" s="269"/>
      <c r="G15" s="269"/>
      <c r="H15" s="269"/>
      <c r="I15" s="270">
        <f>_xlfn.IFERROR(VLOOKUP($AC$7,'Master Sheet'!$A$9:$W$33,23,0),"")</f>
        <v>9.0E9</v>
      </c>
      <c r="J15" s="270"/>
      <c r="K15" s="270"/>
      <c r="L15" s="270"/>
      <c r="M15" s="270"/>
      <c r="N15" s="270"/>
      <c r="O15" s="270"/>
      <c r="P15" s="270"/>
      <c r="Q15" s="270"/>
      <c r="R15" s="270"/>
      <c r="S15" s="270"/>
      <c r="T15" s="271"/>
      <c r="U15" s="271"/>
      <c r="V15" s="271"/>
      <c r="W15" s="271"/>
      <c r="X15" s="271"/>
      <c r="Y15" s="271"/>
      <c r="Z15" s="271"/>
      <c r="AA15" s="272"/>
      <c r="AB15" s="223"/>
      <c r="AC15" s="223"/>
    </row>
    <row r="16" spans="8:8" ht="11.25" customHeight="1">
      <c r="A16" s="218"/>
      <c r="B16" s="234"/>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6"/>
      <c r="AB16" s="223"/>
      <c r="AC16" s="223"/>
    </row>
    <row r="17" spans="8:8" ht="23.25" customHeight="1">
      <c r="A17" s="218"/>
      <c r="B17" s="319" t="s">
        <v>134</v>
      </c>
      <c r="C17" s="253" t="str">
        <f>CONCATENATE('Master Sheet'!J7," ",":-")</f>
        <v>जन्म तिथि :-</v>
      </c>
      <c r="D17" s="253"/>
      <c r="E17" s="253"/>
      <c r="F17" s="253"/>
      <c r="G17" s="253"/>
      <c r="H17" s="253"/>
      <c r="I17" s="273" t="str">
        <f>IF('Master Sheet'!E1="Hindi","(अ) अंकों में :-","(i) In Numbers :-")</f>
        <v>(अ) अंकों में :-</v>
      </c>
      <c r="J17" s="273"/>
      <c r="K17" s="273"/>
      <c r="L17" s="273"/>
      <c r="M17" s="273"/>
      <c r="N17" s="274">
        <f>_xlfn.IFERROR(VLOOKUP($AC$7,'संकलित योग्यता प्रमाण-पत्र List'!A10:I34,8,0),"")</f>
        <v>41065.0</v>
      </c>
      <c r="O17" s="274"/>
      <c r="P17" s="274"/>
      <c r="Q17" s="274"/>
      <c r="R17" s="274"/>
      <c r="S17" s="274"/>
      <c r="T17" s="235"/>
      <c r="U17" s="235"/>
      <c r="V17" s="235"/>
      <c r="W17" s="235"/>
      <c r="X17" s="235"/>
      <c r="Y17" s="235"/>
      <c r="Z17" s="235"/>
      <c r="AA17" s="236"/>
      <c r="AB17" s="223"/>
      <c r="AC17" s="223"/>
    </row>
    <row r="18" spans="8:8" ht="11.25" customHeight="1">
      <c r="A18" s="218"/>
      <c r="B18" s="234"/>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6"/>
      <c r="AB18" s="223"/>
      <c r="AC18" s="223"/>
    </row>
    <row r="19" spans="8:8" ht="24.0" customHeight="1">
      <c r="A19" s="218"/>
      <c r="B19" s="275"/>
      <c r="C19" s="253"/>
      <c r="D19" s="253"/>
      <c r="E19" s="253"/>
      <c r="F19" s="253"/>
      <c r="G19" s="253"/>
      <c r="H19" s="253"/>
      <c r="I19" s="273" t="str">
        <f>IF('Master Sheet'!E1="Hindi","(ब) शब्दों में :-","(ii) In Wordsrs :-")</f>
        <v>(ब) शब्दों में :-</v>
      </c>
      <c r="J19" s="273"/>
      <c r="K19" s="273"/>
      <c r="L19" s="273"/>
      <c r="M19" s="273"/>
      <c r="N19" s="253" t="str">
        <f>_xlfn.IFERROR(VLOOKUP($AC$7,'संकलित योग्यता प्रमाण-पत्र List'!A10:I34,9,0),"")</f>
        <v>पांच जून  दो हजार बारह</v>
      </c>
      <c r="O19" s="253"/>
      <c r="P19" s="253"/>
      <c r="Q19" s="253"/>
      <c r="R19" s="253"/>
      <c r="S19" s="253"/>
      <c r="T19" s="253"/>
      <c r="U19" s="253"/>
      <c r="V19" s="253"/>
      <c r="W19" s="253"/>
      <c r="X19" s="253"/>
      <c r="Y19" s="253"/>
      <c r="Z19" s="253"/>
      <c r="AA19" s="276"/>
      <c r="AB19" s="223"/>
      <c r="AC19" s="223"/>
    </row>
    <row r="20" spans="8:8" ht="11.25" customHeight="1">
      <c r="A20" s="218"/>
      <c r="B20" s="234"/>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6"/>
      <c r="AB20" s="223"/>
      <c r="AC20" s="223"/>
    </row>
    <row r="21" spans="8:8" ht="24.75" customHeight="1">
      <c r="A21" s="218"/>
      <c r="B21" s="277" t="s">
        <v>137</v>
      </c>
      <c r="C21" s="278" t="str">
        <f>CONCATENATE('Master Sheet'!F7," ",":-")</f>
        <v>खिलाडी के आधार नंबर :-</v>
      </c>
      <c r="D21" s="278"/>
      <c r="E21" s="278"/>
      <c r="F21" s="278"/>
      <c r="G21" s="278"/>
      <c r="H21" s="278"/>
      <c r="I21" s="279">
        <f>_xlfn.IFERROR(VLOOKUP($AC$7,'Master Sheet'!$A$9:$W$33,6,0),"")</f>
        <v>5.46587895257E11</v>
      </c>
      <c r="J21" s="279"/>
      <c r="K21" s="279"/>
      <c r="L21" s="279"/>
      <c r="M21" s="279"/>
      <c r="N21" s="279"/>
      <c r="O21" s="279"/>
      <c r="P21" s="279"/>
      <c r="Q21" s="279"/>
      <c r="R21" s="279"/>
      <c r="S21" s="279"/>
      <c r="T21" s="235"/>
      <c r="U21" s="235"/>
      <c r="V21" s="235"/>
      <c r="W21" s="235"/>
      <c r="X21" s="235"/>
      <c r="Y21" s="235"/>
      <c r="Z21" s="235"/>
      <c r="AA21" s="236"/>
      <c r="AB21" s="223"/>
      <c r="AC21" s="223"/>
    </row>
    <row r="22" spans="8:8" ht="11.25" customHeight="1">
      <c r="A22" s="218"/>
      <c r="B22" s="234"/>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6"/>
      <c r="AB22" s="223"/>
      <c r="AC22" s="223"/>
    </row>
    <row r="23" spans="8:8" ht="22.5" customHeight="1">
      <c r="A23" s="218"/>
      <c r="B23" s="277" t="s">
        <v>138</v>
      </c>
      <c r="C23" s="253" t="str">
        <f>CONCATENATE('Master Sheet'!O7)</f>
        <v>बैंक खता विवरण</v>
      </c>
      <c r="D23" s="253"/>
      <c r="E23" s="253"/>
      <c r="F23" s="253"/>
      <c r="G23" s="253"/>
      <c r="H23" s="253"/>
      <c r="I23" s="280" t="str">
        <f>IF('Master Sheet'!E1="Hindi","(स्वयं/माता/पिता/अभिभावक) :-","(Self/Mother's/Father's/Guardian's) :-")</f>
        <v>(स्वयं/माता/पिता/अभिभावक) :-</v>
      </c>
      <c r="J23" s="280"/>
      <c r="K23" s="280"/>
      <c r="L23" s="280"/>
      <c r="M23" s="280"/>
      <c r="N23" s="280"/>
      <c r="O23" s="280"/>
      <c r="P23" s="280"/>
      <c r="Q23" s="253" t="str">
        <f>_xlfn.IFERROR(VLOOKUP($AC$7,'Master Sheet'!$A$9:$W$33,15,0),"")</f>
        <v>SBI</v>
      </c>
      <c r="R23" s="253"/>
      <c r="S23" s="253"/>
      <c r="T23" s="253"/>
      <c r="U23" s="253"/>
      <c r="V23" s="253"/>
      <c r="W23" s="253"/>
      <c r="X23" s="253"/>
      <c r="Y23" s="253"/>
      <c r="Z23" s="253"/>
      <c r="AA23" s="276"/>
      <c r="AB23" s="223"/>
      <c r="AC23" s="223"/>
    </row>
    <row r="24" spans="8:8" ht="11.25" customHeight="1">
      <c r="A24" s="218"/>
      <c r="B24" s="234"/>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6"/>
      <c r="AB24" s="223"/>
      <c r="AC24" s="223"/>
    </row>
    <row r="25" spans="8:8" ht="18.0">
      <c r="A25" s="218"/>
      <c r="B25" s="277" t="s">
        <v>141</v>
      </c>
      <c r="C25" s="253" t="str">
        <f>CONCATENATE('Master Sheet'!P8," ",":-")</f>
        <v>खाता संख्या :-</v>
      </c>
      <c r="D25" s="253"/>
      <c r="E25" s="253"/>
      <c r="F25" s="253"/>
      <c r="G25" s="253"/>
      <c r="H25" s="253"/>
      <c r="I25" s="253">
        <f>_xlfn.IFERROR(VLOOKUP($AC$7,'Master Sheet'!$A$9:$W$33,16,0),"")</f>
        <v>5.44554554E8</v>
      </c>
      <c r="J25" s="253"/>
      <c r="K25" s="253"/>
      <c r="L25" s="253"/>
      <c r="M25" s="253"/>
      <c r="N25" s="253"/>
      <c r="O25" s="281" t="str">
        <f>CONCATENATE('Master Sheet'!Q8," ",":-")</f>
        <v>IFSC Code :-</v>
      </c>
      <c r="P25" s="281"/>
      <c r="Q25" s="281"/>
      <c r="R25" s="281"/>
      <c r="S25" s="281"/>
      <c r="T25" s="281"/>
      <c r="U25" s="253" t="str">
        <f>_xlfn.IFERROR(VLOOKUP($AC$7,'Master Sheet'!$A$9:$W$33,17,0),"")</f>
        <v>SBIN0031000</v>
      </c>
      <c r="V25" s="253"/>
      <c r="W25" s="253"/>
      <c r="X25" s="253"/>
      <c r="Y25" s="253"/>
      <c r="Z25" s="253"/>
      <c r="AA25" s="276"/>
      <c r="AB25" s="223"/>
      <c r="AC25" s="223"/>
    </row>
    <row r="26" spans="8:8" ht="11.25" customHeight="1">
      <c r="A26" s="218"/>
      <c r="B26" s="234"/>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6"/>
      <c r="AB26" s="223"/>
      <c r="AC26" s="223"/>
    </row>
    <row r="27" spans="8:8" ht="18.0">
      <c r="A27" s="218"/>
      <c r="B27" s="277" t="s">
        <v>142</v>
      </c>
      <c r="C27" s="253" t="str">
        <f>CONCATENATE('Master Sheet'!I7," ",":-")</f>
        <v>प्रवेश दिनांक :-</v>
      </c>
      <c r="D27" s="253"/>
      <c r="E27" s="253"/>
      <c r="F27" s="253"/>
      <c r="G27" s="253"/>
      <c r="H27" s="253"/>
      <c r="I27" s="274">
        <f>_xlfn.IFERROR(VLOOKUP($AC$7,'Master Sheet'!$A$9:$W$33,9,0),"")</f>
        <v>44743.0</v>
      </c>
      <c r="J27" s="274"/>
      <c r="K27" s="274"/>
      <c r="L27" s="274"/>
      <c r="M27" s="274"/>
      <c r="N27" s="274"/>
      <c r="O27" s="281" t="str">
        <f>CONCATENATE('Master Sheet'!H7," ",":-")</f>
        <v>प्रवेशांक  :-</v>
      </c>
      <c r="P27" s="281"/>
      <c r="Q27" s="281"/>
      <c r="R27" s="281"/>
      <c r="S27" s="281"/>
      <c r="T27" s="281"/>
      <c r="U27" s="253">
        <f>_xlfn.IFERROR(VLOOKUP($AC$7,'Master Sheet'!$A$9:$W$33,8,0),"")</f>
        <v>699.0</v>
      </c>
      <c r="V27" s="253"/>
      <c r="W27" s="253"/>
      <c r="X27" s="253"/>
      <c r="Y27" s="253"/>
      <c r="Z27" s="253"/>
      <c r="AA27" s="276"/>
      <c r="AB27" s="223"/>
      <c r="AC27" s="223"/>
    </row>
    <row r="28" spans="8:8" ht="11.25" customHeight="1">
      <c r="A28" s="218"/>
      <c r="B28" s="234"/>
      <c r="C28" s="235"/>
      <c r="D28" s="235"/>
      <c r="E28" s="235"/>
      <c r="F28" s="235"/>
      <c r="G28" s="235"/>
      <c r="H28" s="235"/>
      <c r="I28" s="235"/>
      <c r="J28" s="235"/>
      <c r="K28" s="235"/>
      <c r="L28" s="235"/>
      <c r="M28" s="235"/>
      <c r="N28" s="235"/>
      <c r="O28" s="235"/>
      <c r="P28" s="235"/>
      <c r="Q28" s="235"/>
      <c r="R28" s="235"/>
      <c r="S28" s="235"/>
      <c r="T28" s="235"/>
      <c r="U28" s="235"/>
      <c r="V28" s="235"/>
      <c r="W28" s="235"/>
      <c r="X28" s="235"/>
      <c r="Y28" s="235"/>
      <c r="Z28" s="235"/>
      <c r="AA28" s="236"/>
      <c r="AB28" s="223"/>
      <c r="AC28" s="223"/>
    </row>
    <row r="29" spans="8:8" ht="21.75" customHeight="1">
      <c r="A29" s="218"/>
      <c r="B29" s="277" t="s">
        <v>143</v>
      </c>
      <c r="C29" s="253" t="str">
        <f>CONCATENATE('Master Sheet'!G7," ",":-")</f>
        <v>कक्षा एवं वर्ग :-</v>
      </c>
      <c r="D29" s="253"/>
      <c r="E29" s="253"/>
      <c r="F29" s="253"/>
      <c r="G29" s="253"/>
      <c r="H29" s="253"/>
      <c r="I29" s="282" t="str">
        <f>_xlfn.IFERROR(VLOOKUP($AC$7,'Master Sheet'!$A$9:$W$33,7,0),"")</f>
        <v>9-A</v>
      </c>
      <c r="J29" s="282"/>
      <c r="K29" s="282"/>
      <c r="L29" s="283" t="str">
        <f>IF('Master Sheet'!E1="Hindi","विद्यालय में कब से पढ़ रहा है :-","How long have been studying in school  :-")</f>
        <v>विद्यालय में कब से पढ़ रहा है :-</v>
      </c>
      <c r="M29" s="283"/>
      <c r="N29" s="283"/>
      <c r="O29" s="283"/>
      <c r="P29" s="283"/>
      <c r="Q29" s="284">
        <f>I27</f>
        <v>44743.0</v>
      </c>
      <c r="R29" s="273"/>
      <c r="S29" s="273"/>
      <c r="T29" s="273"/>
      <c r="U29" s="285" t="str">
        <f>IF('Master Sheet'!E1="Hindi","पिछले वर्ष की कक्षा :-","Last year's class  :-")</f>
        <v>पिछले वर्ष की कक्षा :-</v>
      </c>
      <c r="V29" s="285"/>
      <c r="W29" s="285"/>
      <c r="X29" s="285"/>
      <c r="Y29" s="286">
        <f>AB2-1</f>
        <v>8.0</v>
      </c>
      <c r="Z29" s="286"/>
      <c r="AA29" s="287"/>
      <c r="AB29" s="223"/>
      <c r="AC29" s="223"/>
      <c r="AD29" s="33" t="str">
        <f>LEFT(I29,2)</f>
        <v>9-</v>
      </c>
    </row>
    <row r="30" spans="8:8" ht="11.25" customHeight="1">
      <c r="A30" s="218"/>
      <c r="B30" s="234"/>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6"/>
      <c r="AB30" s="223"/>
      <c r="AC30" s="223"/>
    </row>
    <row r="31" spans="8:8" ht="18.0" customHeight="1">
      <c r="A31" s="218"/>
      <c r="B31" s="277" t="s">
        <v>145</v>
      </c>
      <c r="C31" s="253" t="str">
        <f>CONCATENATE('Master Sheet'!R7," ",":-")</f>
        <v>उपस्तिथि प्रतिशत :-</v>
      </c>
      <c r="D31" s="253"/>
      <c r="E31" s="253"/>
      <c r="F31" s="253"/>
      <c r="G31" s="253"/>
      <c r="H31" s="253"/>
      <c r="I31" s="253"/>
      <c r="J31" s="288" t="s">
        <v>135</v>
      </c>
      <c r="K31" s="273" t="str">
        <f>CONCATENATE('Master Sheet'!R8," ",":-")</f>
        <v>कक्षा में :-</v>
      </c>
      <c r="L31" s="273"/>
      <c r="M31" s="273"/>
      <c r="N31" s="273"/>
      <c r="O31" s="289">
        <f>_xlfn.IFERROR(VLOOKUP($AC$7,'Master Sheet'!$A$9:$W$33,18,0),"")</f>
        <v>86.0</v>
      </c>
      <c r="P31" s="289"/>
      <c r="Q31" s="290"/>
      <c r="R31" s="288" t="s">
        <v>136</v>
      </c>
      <c r="S31" s="273" t="str">
        <f>CONCATENATE('Master Sheet'!S8," ",":-")</f>
        <v>खेल मैदान में :-</v>
      </c>
      <c r="T31" s="273"/>
      <c r="U31" s="273"/>
      <c r="V31" s="273"/>
      <c r="W31" s="273"/>
      <c r="X31" s="289">
        <f>_xlfn.IFERROR(VLOOKUP($AC$7,'Master Sheet'!$A$9:$W$33,19,0),"")</f>
        <v>95.0</v>
      </c>
      <c r="Y31" s="289"/>
      <c r="Z31" s="288"/>
      <c r="AA31" s="291"/>
      <c r="AB31" s="223"/>
      <c r="AC31" s="223"/>
    </row>
    <row r="32" spans="8:8" ht="11.25" customHeight="1">
      <c r="A32" s="218"/>
      <c r="B32" s="234"/>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6"/>
      <c r="AB32" s="223"/>
      <c r="AC32" s="223"/>
    </row>
    <row r="33" spans="8:8" s="292" ht="18.0" customFormat="1">
      <c r="A33" s="218"/>
      <c r="B33" s="277" t="s">
        <v>146</v>
      </c>
      <c r="C33" s="293" t="str">
        <f>CONCATENATE('Master Sheet'!U7," ",":-")</f>
        <v>दो शारीरिक निशानियाँ :-</v>
      </c>
      <c r="D33" s="293"/>
      <c r="E33" s="293"/>
      <c r="F33" s="293"/>
      <c r="G33" s="320" t="s">
        <v>129</v>
      </c>
      <c r="H33" s="295" t="str">
        <f>_xlfn.IFERROR(VLOOKUP($AC$7,'Master Sheet'!$A$9:$W$33,21,0),"")</f>
        <v>Mole on right chik</v>
      </c>
      <c r="I33" s="295"/>
      <c r="J33" s="295"/>
      <c r="K33" s="295"/>
      <c r="L33" s="295"/>
      <c r="M33" s="295"/>
      <c r="N33" s="295"/>
      <c r="O33" s="295"/>
      <c r="P33" s="295"/>
      <c r="Q33" s="320" t="s">
        <v>130</v>
      </c>
      <c r="R33" s="296" t="str">
        <f>_xlfn.IFERROR(VLOOKUP($AC$7,'Master Sheet'!$A$9:$W$33,22,0),"")</f>
        <v>Cut mark on left palm</v>
      </c>
      <c r="S33" s="296"/>
      <c r="T33" s="296"/>
      <c r="U33" s="296"/>
      <c r="V33" s="296"/>
      <c r="W33" s="296"/>
      <c r="X33" s="296"/>
      <c r="Y33" s="296"/>
      <c r="Z33" s="296"/>
      <c r="AA33" s="291"/>
      <c r="AB33" s="223"/>
      <c r="AC33" s="223"/>
    </row>
    <row r="34" spans="8:8" ht="32.25" customHeight="1">
      <c r="A34" s="218"/>
      <c r="B34" s="234"/>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6"/>
      <c r="AB34" s="223"/>
      <c r="AC34" s="223"/>
    </row>
    <row r="35" spans="8:8" ht="20.25" customHeight="1">
      <c r="A35" s="218"/>
      <c r="B35" s="297" t="str">
        <f>IF('Master Sheet'!E1="hindi","दिनांक :-","Date :-")</f>
        <v>दिनांक :-</v>
      </c>
      <c r="C35" s="298"/>
      <c r="D35" s="298"/>
      <c r="E35" s="298"/>
      <c r="F35" s="298"/>
      <c r="G35" s="298"/>
      <c r="H35" s="299">
        <f>TODAY()</f>
        <v>45177.0</v>
      </c>
      <c r="I35" s="259"/>
      <c r="J35" s="259"/>
      <c r="K35" s="259"/>
      <c r="L35" s="300" t="str">
        <f>IF('Master Sheet'!E1="hindi","खिलाडी/विद्यार्थी के हस्ताक्षर","Signature Of Player's/Student's")</f>
        <v>खिलाडी/विद्यार्थी के हस्ताक्षर</v>
      </c>
      <c r="M35" s="300"/>
      <c r="N35" s="300"/>
      <c r="O35" s="300"/>
      <c r="P35" s="300"/>
      <c r="Q35" s="300"/>
      <c r="R35" s="300"/>
      <c r="S35" s="300"/>
      <c r="T35" s="300"/>
      <c r="U35" s="300"/>
      <c r="V35" s="300"/>
      <c r="W35" s="300"/>
      <c r="X35" s="300"/>
      <c r="Y35" s="300"/>
      <c r="Z35" s="300"/>
      <c r="AA35" s="301"/>
      <c r="AB35" s="223"/>
      <c r="AC35" s="223"/>
    </row>
    <row r="36" spans="8:8" ht="11.25" customHeight="1">
      <c r="A36" s="218"/>
      <c r="B36" s="302"/>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2"/>
      <c r="AB36" s="223"/>
      <c r="AC36" s="223"/>
    </row>
    <row r="37" spans="8:8" ht="59.25" customHeight="1">
      <c r="A37" s="218"/>
      <c r="B37" s="303" t="str">
        <f>IF('Master Sheet'!E1="Hindi","            प्रमाणित किया जाता है कि उपरोक्त विवरण विद्यालय के प्रवेश रजिस्टर व रिकॉर्ड्स से मेरी जानकारी में पूर्णतया सत्य है l प्रतियोगी का कोई  विद्यालय शुल्क बकाया नहीं है और प्रतियोगी संस्था/विद्यालय का नियमित विद्यार्थी है l","           Certified that the above particulars are true to the best of my knowledge from the admission register and records of the school. The contestant has no outstanding school fees and the contestant is a regular student of the institution/school.")</f>
        <v>            प्रमाणित किया जाता है कि उपरोक्त विवरण विद्यालय के प्रवेश रजिस्टर व रिकॉर्ड्स से मेरी जानकारी में पूर्णतया सत्य है l प्रतियोगी का कोई  विद्यालय शुल्क बकाया नहीं है और प्रतियोगी संस्था/विद्यालय का नियमित विद्यार्थी है l</v>
      </c>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5"/>
      <c r="AB37" s="223"/>
      <c r="AC37" s="223"/>
    </row>
    <row r="38" spans="8:8" ht="44.25" customHeight="1">
      <c r="A38" s="218"/>
      <c r="B38" s="234"/>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6"/>
      <c r="AB38" s="223"/>
      <c r="AC38" s="223"/>
    </row>
    <row r="39" spans="8:8" ht="21.0" customHeight="1">
      <c r="A39" s="218"/>
      <c r="B39" s="306" t="str">
        <f>IF('Master Sheet'!E1="Hindi","हस्ताक्षर शारी.शिक्षक/प्रभारी/लिपिक","Signature PTE/Incharge/Clerk")</f>
        <v>हस्ताक्षर शारी.शिक्षक/प्रभारी/लिपिक</v>
      </c>
      <c r="C39" s="307"/>
      <c r="D39" s="307"/>
      <c r="E39" s="307"/>
      <c r="F39" s="307"/>
      <c r="G39" s="307"/>
      <c r="H39" s="307"/>
      <c r="I39" s="307"/>
      <c r="J39" s="307"/>
      <c r="K39" s="307"/>
      <c r="L39" s="307"/>
      <c r="M39" s="307"/>
      <c r="N39" s="308" t="str">
        <f>IF('Master Sheet'!E1="Hindi","हस्ताक्षर संस्था प्रधान मय मुहर","Signature and seal of the Head of the Institution")</f>
        <v>हस्ताक्षर संस्था प्रधान मय मुहर</v>
      </c>
      <c r="O39" s="308"/>
      <c r="P39" s="308"/>
      <c r="Q39" s="308"/>
      <c r="R39" s="308"/>
      <c r="S39" s="308"/>
      <c r="T39" s="308"/>
      <c r="U39" s="308"/>
      <c r="V39" s="308"/>
      <c r="W39" s="308"/>
      <c r="X39" s="308"/>
      <c r="Y39" s="308"/>
      <c r="Z39" s="308"/>
      <c r="AA39" s="309"/>
      <c r="AB39" s="223"/>
      <c r="AC39" s="223"/>
    </row>
    <row r="40" spans="8:8" ht="11.25" customHeight="1">
      <c r="A40" s="218"/>
      <c r="B40" s="310"/>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2"/>
      <c r="AB40" s="223"/>
      <c r="AC40" s="223"/>
    </row>
    <row r="41" spans="8:8" ht="55.5" customHeight="1">
      <c r="A41" s="218"/>
      <c r="B41" s="313" t="str">
        <f>IF('Master Sheet'!E4="Hindi",CONCATENATE("           ","आपको सूचित किया जाता है कि आपके वार्ड"," ",I10," ","को भ्रमण/जिला/राज्य स्तरीय खेल-कूद प्रतियोगिता में विद्यालय की ओर से भाग लेने हेतु स्थान"," ",Q4," ","भेजा जा रहा है l वह दिनांक"," ",'Master Sheet'!AB3,"-",'Master Sheet'!AC3,"-",'Master Sheet'!AD3," ",L6," ",'Master Sheet'!AF3,"-",'Master Sheet'!AG3,"-",'Master Sheet'!AH3," ","तक वहां रहेगा l निम्न प्रारूप में आपकी स्वीकृति वांछनीय है l"),CONCATENATE("           ","You are informed that your ward"," ",I10," ","Place for field trip/participation on behalf of school in district/state level sports competition"," ",Q4," ","is sending. That date"," ",'Master Sheet'!AB3,"-",'Master Sheet'!AC3,"-",'Master Sheet'!AD3," ",L6," ",'Master Sheet'!AF3,"-",'Master Sheet'!AG3,"-",'Master Sheet'!AH3," ","Will be there till Your approval is desired in the following format."))</f>
        <v>           You are informed that your ward ABC Place for field trip/participation on behalf of school in district/state level sports competition GSSS RAIMALWADA, BAPINI (PHALODI) is sending. That date 10-9-2023 से 14-9-2023 Will be there till Your approval is desired in the following format.</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5"/>
      <c r="AB41" s="223"/>
      <c r="AC41" s="223"/>
    </row>
    <row r="42" spans="8:8" ht="37.5" customHeight="1">
      <c r="A42" s="218"/>
      <c r="B42" s="234"/>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6"/>
      <c r="AB42" s="223"/>
      <c r="AC42" s="223"/>
    </row>
    <row r="43" spans="8:8" ht="16.5">
      <c r="A43" s="218"/>
      <c r="B43" s="306" t="str">
        <f>IF('Master Sheet'!E4="Hindi","हस्ताक्षर शारी.शिक्षक/प्रभारी/लिपिक","Signature PTE/Incharge/Clerk")</f>
        <v>Signature PTE/Incharge/Clerk</v>
      </c>
      <c r="C43" s="307"/>
      <c r="D43" s="307"/>
      <c r="E43" s="307"/>
      <c r="F43" s="307"/>
      <c r="G43" s="307"/>
      <c r="H43" s="307"/>
      <c r="I43" s="307"/>
      <c r="J43" s="307"/>
      <c r="K43" s="307"/>
      <c r="L43" s="307"/>
      <c r="M43" s="307"/>
      <c r="N43" s="308" t="str">
        <f>IF('Master Sheet'!E4="Hindi","हस्ताक्षर संस्था प्रधान मय मुहर","Signature and seal of the Head of the Institution")</f>
        <v>Signature and seal of the Head of the Institution</v>
      </c>
      <c r="O43" s="308"/>
      <c r="P43" s="308"/>
      <c r="Q43" s="308"/>
      <c r="R43" s="308"/>
      <c r="S43" s="308"/>
      <c r="T43" s="308"/>
      <c r="U43" s="308"/>
      <c r="V43" s="308"/>
      <c r="W43" s="308"/>
      <c r="X43" s="308"/>
      <c r="Y43" s="308"/>
      <c r="Z43" s="308"/>
      <c r="AA43" s="309"/>
      <c r="AB43" s="223"/>
      <c r="AC43" s="223"/>
    </row>
    <row r="44" spans="8:8" ht="11.25" customHeight="1">
      <c r="A44" s="218"/>
      <c r="B44" s="310"/>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2"/>
      <c r="AB44" s="223"/>
      <c r="AC44" s="223"/>
    </row>
    <row r="45" spans="8:8" ht="33.0" customHeight="1">
      <c r="A45" s="218"/>
      <c r="B45" s="313" t="str">
        <f>IF('Master Sheet'!E8="Hindi",CONCATENATE("           ","मैं"," ",I12," ","पिता/सरंक्षक अपने वार्ड"," ",I10," ","को भ्रमण/जिला/राज्य स्तरीय खेल-कूद प्रतियोगिता में भाग लेने हेतु अपने उत्तरदायित्व पर भेजने की स्वीकृति देता हूँ l किसी प्रकार की घटित दुर्घटना का उत्तरदायित्व मेरा होगा l"),CONCATENATE("           ","I"," ",I12," ","Father/Guardian of your ward"," ",I10," ","I agree to send on my own responsibility to participate in tour / district / state level sports competition. I will be responsible for any kind of accident."))</f>
        <v>           I GHHH Father/Guardian of your ward ABC I agree to send on my own responsibility to participate in tour / district / state level sports competition. I will be responsible for any kind of accident.</v>
      </c>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5"/>
      <c r="AB45" s="223"/>
      <c r="AC45" s="223"/>
    </row>
    <row r="46" spans="8:8" ht="33.75" customHeight="1">
      <c r="A46" s="218"/>
      <c r="B46" s="234"/>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6"/>
      <c r="AB46" s="223"/>
      <c r="AC46" s="223"/>
    </row>
    <row r="47" spans="8:8" ht="19.5" customHeight="1">
      <c r="A47" s="218"/>
      <c r="B47" s="306"/>
      <c r="C47" s="307"/>
      <c r="D47" s="307"/>
      <c r="E47" s="307"/>
      <c r="F47" s="307"/>
      <c r="G47" s="307"/>
      <c r="H47" s="307"/>
      <c r="I47" s="307"/>
      <c r="J47" s="307"/>
      <c r="K47" s="307"/>
      <c r="L47" s="307"/>
      <c r="M47" s="307"/>
      <c r="N47" s="316" t="str">
        <f>IF('Master Sheet'!E1="hindi","सुपाठ्यपूर्ण हस्ताक्षर पिता/सरंक्षक","Legible Signature Father/Guardian")</f>
        <v>सुपाठ्यपूर्ण हस्ताक्षर पिता/सरंक्षक</v>
      </c>
      <c r="O47" s="316"/>
      <c r="P47" s="316"/>
      <c r="Q47" s="316"/>
      <c r="R47" s="316"/>
      <c r="S47" s="316"/>
      <c r="T47" s="316"/>
      <c r="U47" s="316"/>
      <c r="V47" s="316"/>
      <c r="W47" s="316"/>
      <c r="X47" s="316"/>
      <c r="Y47" s="316"/>
      <c r="Z47" s="316"/>
      <c r="AA47" s="317"/>
      <c r="AB47" s="223"/>
      <c r="AC47" s="223"/>
    </row>
    <row r="48" spans="8:8" ht="11.25" customHeight="1">
      <c r="A48" s="218"/>
      <c r="B48" s="310"/>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2"/>
      <c r="AB48" s="223"/>
      <c r="AC48" s="223"/>
    </row>
    <row r="49" spans="8:8" ht="15.75">
      <c r="A49" s="218"/>
      <c r="B49" s="313" t="str">
        <f>IF('Master Sheet'!E12="Hindi",CONCATENATE("           ","प्रमाणित किया जाता है कि"," ",I10," ",B4," ","के अंतर्गत है l"),CONCATENATE("           ","It is certified that"," ",I10," ","is under age group"," ",'संकलित योग्यता प्रमाण-पत्र List'!R6,'संकलित योग्यता प्रमाण-पत्र List'!S6,'संकलित योग्यता प्रमाण-पत्र List'!T6))</f>
        <v>           It is certified that ABC is under age group 17 Yrs./Boys</v>
      </c>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5"/>
      <c r="AB49" s="223"/>
      <c r="AC49" s="223"/>
    </row>
    <row r="50" spans="8:8" ht="26.25" customHeight="1">
      <c r="A50" s="218"/>
      <c r="B50" s="234"/>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6"/>
      <c r="AB50" s="223"/>
      <c r="AC50" s="223"/>
    </row>
    <row r="51" spans="8:8" ht="16.5">
      <c r="A51" s="218"/>
      <c r="B51" s="306"/>
      <c r="C51" s="307"/>
      <c r="D51" s="307"/>
      <c r="E51" s="307"/>
      <c r="F51" s="307"/>
      <c r="G51" s="307"/>
      <c r="H51" s="307"/>
      <c r="I51" s="307"/>
      <c r="J51" s="307"/>
      <c r="K51" s="307"/>
      <c r="L51" s="307"/>
      <c r="M51" s="307"/>
      <c r="N51" s="316" t="str">
        <f>IF('Master Sheet'!E5="hindi","चिकित्सक के हस्ताक्षर मय पद व मुहर","Doctor's signature and seal")</f>
        <v>Doctor's signature and seal</v>
      </c>
      <c r="O51" s="316"/>
      <c r="P51" s="316"/>
      <c r="Q51" s="316"/>
      <c r="R51" s="316"/>
      <c r="S51" s="316"/>
      <c r="T51" s="316"/>
      <c r="U51" s="316"/>
      <c r="V51" s="316"/>
      <c r="W51" s="316"/>
      <c r="X51" s="316"/>
      <c r="Y51" s="316"/>
      <c r="Z51" s="316"/>
      <c r="AA51" s="317"/>
      <c r="AB51" s="223"/>
      <c r="AC51" s="223"/>
    </row>
    <row r="52" spans="8:8" ht="15.0">
      <c r="A52" s="218"/>
      <c r="B52" s="235"/>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23"/>
      <c r="AC52" s="223"/>
    </row>
  </sheetData>
  <sheetProtection password="e8fa" sheet="1" objects="1" scenarios="1" formatColumns="0" formatRows="0"/>
  <mergeCells count="104">
    <mergeCell ref="C33:F33"/>
    <mergeCell ref="B40:AA40"/>
    <mergeCell ref="B43:M43"/>
    <mergeCell ref="K4:P4"/>
    <mergeCell ref="C21:H21"/>
    <mergeCell ref="T15:AA15"/>
    <mergeCell ref="AC1:AC6"/>
    <mergeCell ref="C25:H25"/>
    <mergeCell ref="B14:AA14"/>
    <mergeCell ref="U27:AA27"/>
    <mergeCell ref="I17:M17"/>
    <mergeCell ref="B22:AA22"/>
    <mergeCell ref="O27:T27"/>
    <mergeCell ref="B24:AA24"/>
    <mergeCell ref="N17:S17"/>
    <mergeCell ref="T21:AA21"/>
    <mergeCell ref="I21:S21"/>
    <mergeCell ref="I19:M19"/>
    <mergeCell ref="C19:H19"/>
    <mergeCell ref="O25:T25"/>
    <mergeCell ref="U25:AA25"/>
    <mergeCell ref="B36:AA36"/>
    <mergeCell ref="N43:AA43"/>
    <mergeCell ref="B34:AA34"/>
    <mergeCell ref="B35:G35"/>
    <mergeCell ref="H35:K35"/>
    <mergeCell ref="L35:AA35"/>
    <mergeCell ref="AB2:AB52"/>
    <mergeCell ref="H33:P33"/>
    <mergeCell ref="B6:H6"/>
    <mergeCell ref="U29:X29"/>
    <mergeCell ref="B52:AA52"/>
    <mergeCell ref="B28:AA28"/>
    <mergeCell ref="B37:AA37"/>
    <mergeCell ref="C27:H27"/>
    <mergeCell ref="X31:Y31"/>
    <mergeCell ref="O31:P31"/>
    <mergeCell ref="R33:Z33"/>
    <mergeCell ref="AC7:AC11"/>
    <mergeCell ref="AC12:AC52"/>
    <mergeCell ref="C29:H29"/>
    <mergeCell ref="P6:AA6"/>
    <mergeCell ref="B7:AA7"/>
    <mergeCell ref="A2:A52"/>
    <mergeCell ref="B32:AA32"/>
    <mergeCell ref="B42:AA42"/>
    <mergeCell ref="B41:AA41"/>
    <mergeCell ref="C31:I31"/>
    <mergeCell ref="B39:M39"/>
    <mergeCell ref="Y29:AA29"/>
    <mergeCell ref="I27:N27"/>
    <mergeCell ref="N39:AA39"/>
    <mergeCell ref="B30:AA30"/>
    <mergeCell ref="L29:P29"/>
    <mergeCell ref="B38:AA38"/>
    <mergeCell ref="I29:K29"/>
    <mergeCell ref="Q29:T29"/>
    <mergeCell ref="S31:W31"/>
    <mergeCell ref="K31:N31"/>
    <mergeCell ref="B5:AA5"/>
    <mergeCell ref="I11:S11"/>
    <mergeCell ref="M6:O6"/>
    <mergeCell ref="I10:S10"/>
    <mergeCell ref="I8:S8"/>
    <mergeCell ref="I6:K6"/>
    <mergeCell ref="A1:AB1"/>
    <mergeCell ref="C11:H11"/>
    <mergeCell ref="U8:Y13"/>
    <mergeCell ref="I13:S13"/>
    <mergeCell ref="C13:H13"/>
    <mergeCell ref="C10:H10"/>
    <mergeCell ref="T8:T13"/>
    <mergeCell ref="B44:AA44"/>
    <mergeCell ref="I12:S12"/>
    <mergeCell ref="B48:AA48"/>
    <mergeCell ref="B45:AA45"/>
    <mergeCell ref="B46:AA46"/>
    <mergeCell ref="B47:M47"/>
    <mergeCell ref="N47:AA47"/>
    <mergeCell ref="B18:AA18"/>
    <mergeCell ref="B4:J4"/>
    <mergeCell ref="C23:H23"/>
    <mergeCell ref="B2:AA2"/>
    <mergeCell ref="I25:N25"/>
    <mergeCell ref="T17:AA17"/>
    <mergeCell ref="B50:AA50"/>
    <mergeCell ref="B26:AA26"/>
    <mergeCell ref="I23:P23"/>
    <mergeCell ref="B20:AA20"/>
    <mergeCell ref="B49:AA49"/>
    <mergeCell ref="N51:AA51"/>
    <mergeCell ref="Z8:AA13"/>
    <mergeCell ref="C12:H12"/>
    <mergeCell ref="I15:S15"/>
    <mergeCell ref="B3:AA3"/>
    <mergeCell ref="Q23:AA23"/>
    <mergeCell ref="B16:AA16"/>
    <mergeCell ref="B8:H8"/>
    <mergeCell ref="Q4:AA4"/>
    <mergeCell ref="C15:H15"/>
    <mergeCell ref="B9:S9"/>
    <mergeCell ref="B51:M51"/>
    <mergeCell ref="N19:AA19"/>
    <mergeCell ref="C17:H17"/>
  </mergeCells>
  <pageMargins left="0.34" right="0.21" top="0.21" bottom="0.19" header="0.15" footer="0.13"/>
  <pageSetup paperSize="9" scale="79"/>
</worksheet>
</file>

<file path=xl/worksheets/sheet6.xml><?xml version="1.0" encoding="utf-8"?>
<worksheet xmlns:r="http://schemas.openxmlformats.org/officeDocument/2006/relationships" xmlns="http://schemas.openxmlformats.org/spreadsheetml/2006/main">
  <sheetPr>
    <tabColor rgb="FFFFFF00"/>
  </sheetPr>
  <dimension ref="A1:V40"/>
  <sheetViews>
    <sheetView workbookViewId="0" zoomScale="85">
      <selection activeCell="H13" sqref="H13"/>
    </sheetView>
  </sheetViews>
  <sheetFormatPr defaultRowHeight="15.0" defaultColWidth="0" zeroHeight="1"/>
  <cols>
    <col min="1" max="1" customWidth="1" width="5.0" style="33"/>
    <col min="2" max="3" customWidth="1" width="12.0" style="33"/>
    <col min="4" max="4" customWidth="1" width="16.140625" style="33"/>
    <col min="5" max="5" customWidth="1" width="7.2851562" style="33"/>
    <col min="6" max="9" customWidth="1" width="9.0" style="33"/>
    <col min="10" max="12" customWidth="1" width="12.0" style="33"/>
    <col min="13" max="13" customWidth="1" width="13.5703125" style="33"/>
    <col min="14" max="14" customWidth="1" width="7.140625" style="33"/>
    <col min="15" max="15" customWidth="1" width="13.5703125" style="33"/>
    <col min="16" max="17" customWidth="1" width="7.4257812" style="33"/>
    <col min="18" max="18" customWidth="1" width="9.285156" style="33"/>
    <col min="19" max="19" customWidth="1" width="2.4257812" style="33"/>
    <col min="20" max="20" customWidth="1" width="5.8554688" style="33"/>
    <col min="21" max="21" customWidth="1" width="3.7109375" style="33"/>
    <col min="22" max="16384" hidden="1" customWidth="0" width="9.140625" style="33"/>
  </cols>
  <sheetData>
    <row r="1" spans="8:8" s="217" ht="27.0" customFormat="1">
      <c r="A1" s="142" t="str">
        <f>CONCATENATE('Master Sheet'!A2,'Master Sheet'!D2)</f>
        <v>विद्यालय का नाम :-राउमावि रायमलवाडा</v>
      </c>
      <c r="B1" s="143"/>
      <c r="C1" s="143"/>
      <c r="D1" s="143"/>
      <c r="E1" s="143"/>
      <c r="F1" s="143"/>
      <c r="G1" s="143"/>
      <c r="H1" s="143"/>
      <c r="I1" s="143"/>
      <c r="J1" s="143"/>
      <c r="K1" s="143"/>
      <c r="L1" s="143"/>
      <c r="M1" s="143"/>
      <c r="N1" s="143"/>
      <c r="O1" s="143"/>
      <c r="P1" s="143"/>
      <c r="Q1" s="143"/>
      <c r="R1" s="143"/>
      <c r="S1" s="143"/>
      <c r="T1" s="144"/>
    </row>
    <row r="2" spans="8:8" s="217" ht="22.5" hidden="1" customFormat="1">
      <c r="A2" s="145" t="str">
        <f>CONCATENATE('Master Sheet'!I3," ","(",'Master Sheet'!E3,'Master Sheet'!F3,")")</f>
        <v>67 वीं जिला स्तरीय खो-खो प्रतियोगिता (सत्र :-2023-24)</v>
      </c>
      <c r="B2" s="146"/>
      <c r="C2" s="146"/>
      <c r="D2" s="146"/>
      <c r="E2" s="146"/>
      <c r="F2" s="146"/>
      <c r="G2" s="146"/>
      <c r="H2" s="146"/>
      <c r="I2" s="146"/>
      <c r="J2" s="146"/>
      <c r="K2" s="146"/>
      <c r="L2" s="146"/>
      <c r="M2" s="146"/>
      <c r="N2" s="146"/>
      <c r="O2" s="146"/>
      <c r="P2" s="146"/>
      <c r="Q2" s="146"/>
      <c r="R2" s="146"/>
      <c r="S2" s="146"/>
      <c r="T2" s="147"/>
    </row>
    <row r="3" spans="8:8" s="217" ht="14.25" customFormat="1">
      <c r="A3" s="148" t="str">
        <f>IF('Master Sheet'!E1="hindi","यात्रा/अन्य भत्ता विपत्र ","T.A./Other Allowance Bill")</f>
        <v>यात्रा/अन्य भत्ता विपत्र </v>
      </c>
      <c r="B3" s="149"/>
      <c r="C3" s="149"/>
      <c r="D3" s="149"/>
      <c r="E3" s="149"/>
      <c r="F3" s="149"/>
      <c r="G3" s="149"/>
      <c r="H3" s="149"/>
      <c r="I3" s="149"/>
      <c r="J3" s="149"/>
      <c r="K3" s="149"/>
      <c r="L3" s="149"/>
      <c r="M3" s="149"/>
      <c r="N3" s="149"/>
      <c r="O3" s="149"/>
      <c r="P3" s="149"/>
      <c r="Q3" s="149"/>
      <c r="R3" s="149"/>
      <c r="S3" s="149"/>
      <c r="T3" s="150"/>
    </row>
    <row r="4" spans="8:8" s="217" ht="15.0" customFormat="1" customHeight="1">
      <c r="A4" s="148"/>
      <c r="B4" s="149"/>
      <c r="C4" s="149"/>
      <c r="D4" s="149"/>
      <c r="E4" s="149"/>
      <c r="F4" s="149"/>
      <c r="G4" s="149"/>
      <c r="H4" s="149"/>
      <c r="I4" s="149"/>
      <c r="J4" s="149"/>
      <c r="K4" s="149"/>
      <c r="L4" s="149"/>
      <c r="M4" s="149"/>
      <c r="N4" s="149"/>
      <c r="O4" s="149"/>
      <c r="P4" s="149"/>
      <c r="Q4" s="149"/>
      <c r="R4" s="149"/>
      <c r="S4" s="149"/>
      <c r="T4" s="150"/>
    </row>
    <row r="5" spans="8:8" s="217" ht="24.75" customFormat="1" customHeight="1">
      <c r="A5" s="321" t="str">
        <f>'संकलित योग्यता प्रमाण-पत्र List'!A5</f>
        <v>प्रतियोगिता का नाम :- 67 वीं जिला स्तरीय खो-खो प्रतियोगिता</v>
      </c>
      <c r="B5" s="322"/>
      <c r="C5" s="322"/>
      <c r="D5" s="322"/>
      <c r="E5" s="322"/>
      <c r="F5" s="322"/>
      <c r="G5" s="322"/>
      <c r="H5" s="322"/>
      <c r="I5" s="322"/>
      <c r="J5" s="322"/>
      <c r="K5" s="322"/>
      <c r="L5" s="322"/>
      <c r="M5" s="322"/>
      <c r="N5" s="322"/>
      <c r="O5" s="322"/>
      <c r="P5" s="322"/>
      <c r="Q5" s="322"/>
      <c r="R5" s="322"/>
      <c r="S5" s="322"/>
      <c r="T5" s="323"/>
    </row>
    <row r="6" spans="8:8" s="217" ht="32.25" customFormat="1">
      <c r="A6" s="324" t="str">
        <f>'Master Sheet'!E4</f>
        <v>आयोजन स्थल :-</v>
      </c>
      <c r="B6" s="325"/>
      <c r="C6" s="325"/>
      <c r="D6" s="326" t="str">
        <f>'Master Sheet'!G4</f>
        <v>GSSS RAIMALWADA, BAPINI (PHALODI)</v>
      </c>
      <c r="E6" s="326"/>
      <c r="F6" s="326"/>
      <c r="G6" s="326"/>
      <c r="H6" s="326"/>
      <c r="I6" s="327"/>
      <c r="J6" s="328" t="str">
        <f>'Master Sheet'!E5</f>
        <v>प्रतियोगिता अवधि →         दिनांक</v>
      </c>
      <c r="K6" s="329"/>
      <c r="L6" s="329"/>
      <c r="M6" s="330">
        <f>'Master Sheet'!H5</f>
        <v>45179.0</v>
      </c>
      <c r="N6" s="331" t="str">
        <f>'Master Sheet'!I5</f>
        <v>से</v>
      </c>
      <c r="O6" s="332">
        <f>'Master Sheet'!J5</f>
        <v>45183.0</v>
      </c>
      <c r="P6" s="324" t="str">
        <f>'Master Sheet'!A4</f>
        <v>आयु वर्ग :-</v>
      </c>
      <c r="Q6" s="325"/>
      <c r="R6" s="333" t="str">
        <f>CONCATENATE('Master Sheet'!C4," ","Yrs.")</f>
        <v>17 Yrs.</v>
      </c>
      <c r="S6" s="331" t="s">
        <v>26</v>
      </c>
      <c r="T6" s="334" t="str">
        <f>CONCATENATE('Master Sheet'!D4)</f>
        <v>Boys</v>
      </c>
    </row>
    <row r="7" spans="8:8" s="335" ht="39.0" customFormat="1" customHeight="1">
      <c r="A7" s="336" t="str">
        <f>'संकलित योग्यता प्रमाण-पत्र List'!A8</f>
        <v>क्र.सं.</v>
      </c>
      <c r="B7" s="337" t="str">
        <f>'संकलित योग्यता प्रमाण-पत्र List'!B8</f>
        <v>खिलाडी का नाम</v>
      </c>
      <c r="C7" s="337"/>
      <c r="D7" s="337" t="str">
        <f>'संकलित योग्यता प्रमाण-पत्र List'!C8</f>
        <v>पिता का नाम</v>
      </c>
      <c r="E7" s="337" t="str">
        <f>'संकलित योग्यता प्रमाण-पत्र List'!E8</f>
        <v>कक्षा एवं वर्ग</v>
      </c>
      <c r="F7" s="167" t="str">
        <f>IF('Master Sheet'!E1="Hindi","किराया","Fare")</f>
        <v>किराया</v>
      </c>
      <c r="G7" s="167"/>
      <c r="H7" s="167" t="str">
        <f>IF('Master Sheet'!E1="Hindi","तांगा/टेक्सी चार्ज","Tonga/Taxi Charge")</f>
        <v>तांगा/टेक्सी चार्ज</v>
      </c>
      <c r="I7" s="167"/>
      <c r="J7" s="167" t="str">
        <f>IF('Master Sheet'!E1="Hindi","अनुसांगिक प्रभार","Incidental Charges")</f>
        <v>अनुसांगिक प्रभार</v>
      </c>
      <c r="K7" s="167"/>
      <c r="L7" s="338" t="str">
        <f>IF('Master Sheet'!E1="Hindi","दैनिक भत्ता","Daily Allowance")</f>
        <v>दैनिक भत्ता</v>
      </c>
      <c r="M7" s="337" t="str">
        <f>IF('Master Sheet'!E1="Hindi","पोशाक","Dress")</f>
        <v>पोशाक</v>
      </c>
      <c r="N7" s="337" t="str">
        <f>IF('Master Sheet'!E1="Hindi","अन्य","Other")</f>
        <v>अन्य</v>
      </c>
      <c r="O7" s="337" t="str">
        <f>IF('Master Sheet'!E1="Hindi","योग","Total")</f>
        <v>योग</v>
      </c>
      <c r="P7" s="167" t="str">
        <f>'संकलित योग्यता प्रमाण-पत्र List'!R8</f>
        <v>खिलाडी के हस्ताक्षर</v>
      </c>
      <c r="Q7" s="167"/>
      <c r="R7" s="167"/>
      <c r="S7" s="167"/>
      <c r="T7" s="169"/>
    </row>
    <row r="8" spans="8:8" s="339" ht="27.0" customFormat="1" customHeight="1">
      <c r="A8" s="340"/>
      <c r="B8" s="341"/>
      <c r="C8" s="341"/>
      <c r="D8" s="341"/>
      <c r="E8" s="341"/>
      <c r="F8" s="342" t="str">
        <f>IF('Master Sheet'!E1="Hindi","आना","Come")</f>
        <v>आना</v>
      </c>
      <c r="G8" s="342" t="str">
        <f>IF('Master Sheet'!E1="Hindi","जाना","Went")</f>
        <v>जाना</v>
      </c>
      <c r="H8" s="342" t="str">
        <f>IF('Master Sheet'!G1="Hindi","आना","Come")</f>
        <v>Come</v>
      </c>
      <c r="I8" s="342" t="str">
        <f>IF('Master Sheet'!G1="Hindi","जाना","Went")</f>
        <v>Went</v>
      </c>
      <c r="J8" s="342" t="str">
        <f>IF('Master Sheet'!I1="Hindi","आना","Come")</f>
        <v>Come</v>
      </c>
      <c r="K8" s="342" t="str">
        <f>IF('Master Sheet'!I1="Hindi","जाना","Went")</f>
        <v>Went</v>
      </c>
      <c r="L8" s="343" t="str">
        <f>IF('Master Sheet'!E1="Hindi","दिन से गुणा करें","Multiply to Days")</f>
        <v>दिन से गुणा करें</v>
      </c>
      <c r="M8" s="341"/>
      <c r="N8" s="341"/>
      <c r="O8" s="341"/>
      <c r="P8" s="344"/>
      <c r="Q8" s="344"/>
      <c r="R8" s="344"/>
      <c r="S8" s="344"/>
      <c r="T8" s="345"/>
    </row>
    <row r="9" spans="8:8" s="339" ht="18.0" customFormat="1" customHeight="1">
      <c r="A9" s="346">
        <f>IF('संकलित योग्यता प्रमाण-पत्र List'!A10="","",'संकलित योग्यता प्रमाण-पत्र List'!A10)</f>
        <v>1.0</v>
      </c>
      <c r="B9" s="337" t="str">
        <f>IF('संकलित योग्यता प्रमाण-पत्र List'!B10="","",'संकलित योग्यता प्रमाण-पत्र List'!B10)</f>
        <v>RAM</v>
      </c>
      <c r="C9" s="337"/>
      <c r="D9" s="347" t="str">
        <f>IF('संकलित योग्यता प्रमाण-पत्र List'!C10="","",'संकलित योग्यता प्रमाण-पत्र List'!C10)</f>
        <v>SHYAM</v>
      </c>
      <c r="E9" s="347" t="str">
        <f>IF('संकलित योग्यता प्रमाण-पत्र List'!E10="","",'संकलित योग्यता प्रमाण-पत्र List'!E10)</f>
        <v>10-A</v>
      </c>
      <c r="F9" s="348">
        <v>100.0</v>
      </c>
      <c r="G9" s="348">
        <f>F9</f>
        <v>100.0</v>
      </c>
      <c r="H9" s="348">
        <v>25.0</v>
      </c>
      <c r="I9" s="348">
        <f>H9</f>
        <v>25.0</v>
      </c>
      <c r="J9" s="349">
        <v>1.25</v>
      </c>
      <c r="K9" s="349">
        <f>J9</f>
        <v>1.25</v>
      </c>
      <c r="L9" s="348">
        <v>600.0</v>
      </c>
      <c r="M9" s="348">
        <v>1000.0</v>
      </c>
      <c r="N9" s="348">
        <v>50.0</v>
      </c>
      <c r="O9" s="350">
        <f>SUM(E9:N9)</f>
        <v>1902.5</v>
      </c>
      <c r="P9" s="351"/>
      <c r="Q9" s="351"/>
      <c r="R9" s="351"/>
      <c r="S9" s="351"/>
      <c r="T9" s="352"/>
    </row>
    <row r="10" spans="8:8" s="339" ht="18.0" customFormat="1" customHeight="1">
      <c r="A10" s="353">
        <f>IF('संकलित योग्यता प्रमाण-पत्र List'!A11="","",'संकलित योग्यता प्रमाण-पत्र List'!A11)</f>
        <v>2.0</v>
      </c>
      <c r="B10" s="354" t="str">
        <f>IF('संकलित योग्यता प्रमाण-पत्र List'!B11="","",'संकलित योग्यता प्रमाण-पत्र List'!B11)</f>
        <v>ABC</v>
      </c>
      <c r="C10" s="354"/>
      <c r="D10" s="355" t="str">
        <f>IF('संकलित योग्यता प्रमाण-पत्र List'!C11="","",'संकलित योग्यता प्रमाण-पत्र List'!C11)</f>
        <v>GHHH</v>
      </c>
      <c r="E10" s="355" t="str">
        <f>IF('संकलित योग्यता प्रमाण-पत्र List'!E11="","",'संकलित योग्यता प्रमाण-पत्र List'!E11)</f>
        <v>9-A</v>
      </c>
      <c r="F10" s="356">
        <f>IF(B10="","",$F$9)</f>
        <v>100.0</v>
      </c>
      <c r="G10" s="356">
        <f>IF(B10="","",$G$9)</f>
        <v>100.0</v>
      </c>
      <c r="H10" s="356">
        <f>IF(B10="","",$H$9)</f>
        <v>25.0</v>
      </c>
      <c r="I10" s="356">
        <f>IF(B10="","",$I$9)</f>
        <v>25.0</v>
      </c>
      <c r="J10" s="357">
        <f>IF(B10="","",$J$9)</f>
        <v>1.25</v>
      </c>
      <c r="K10" s="357">
        <f>IF(B10="","",$K$9)</f>
        <v>1.25</v>
      </c>
      <c r="L10" s="356">
        <f>IF(B10="","",$L$9)</f>
        <v>600.0</v>
      </c>
      <c r="M10" s="356">
        <f>IF(B10="","",$M$9)</f>
        <v>1000.0</v>
      </c>
      <c r="N10" s="356">
        <f>IF(B10="","",$N$9)</f>
        <v>50.0</v>
      </c>
      <c r="O10" s="357">
        <f>SUM(E10:N10)</f>
        <v>1902.5</v>
      </c>
      <c r="P10" s="358"/>
      <c r="Q10" s="358"/>
      <c r="R10" s="358"/>
      <c r="S10" s="358"/>
      <c r="T10" s="359"/>
    </row>
    <row r="11" spans="8:8" s="339" ht="18.0" customFormat="1" customHeight="1">
      <c r="A11" s="353">
        <f>IF('संकलित योग्यता प्रमाण-पत्र List'!A12="","",'संकलित योग्यता प्रमाण-पत्र List'!A12)</f>
        <v>3.0</v>
      </c>
      <c r="B11" s="354" t="str">
        <f>IF('संकलित योग्यता प्रमाण-पत्र List'!B12="","",'संकलित योग्यता प्रमाण-पत्र List'!B12)</f>
        <v/>
      </c>
      <c r="C11" s="354"/>
      <c r="D11" s="355" t="str">
        <f>IF('संकलित योग्यता प्रमाण-पत्र List'!C12="","",'संकलित योग्यता प्रमाण-पत्र List'!C12)</f>
        <v/>
      </c>
      <c r="E11" s="355" t="str">
        <f>IF('संकलित योग्यता प्रमाण-पत्र List'!E12="","",'संकलित योग्यता प्रमाण-पत्र List'!E12)</f>
        <v/>
      </c>
      <c r="F11" s="356" t="str">
        <f t="shared" si="0" ref="F11:F33">IF(B11="","",$F$9)</f>
        <v/>
      </c>
      <c r="G11" s="356" t="str">
        <f t="shared" si="1" ref="G11:G33">IF(B11="","",$G$9)</f>
        <v/>
      </c>
      <c r="H11" s="356" t="str">
        <f t="shared" si="2" ref="H11:H33">IF(B11="","",$H$9)</f>
        <v/>
      </c>
      <c r="I11" s="356" t="str">
        <f t="shared" si="3" ref="I11:I33">IF(B11="","",$I$9)</f>
        <v/>
      </c>
      <c r="J11" s="357" t="str">
        <f t="shared" si="4" ref="J11:J33">IF(B11="","",$J$9)</f>
        <v/>
      </c>
      <c r="K11" s="357" t="str">
        <f t="shared" si="5" ref="K11:K33">IF(B11="","",$K$9)</f>
        <v/>
      </c>
      <c r="L11" s="356" t="str">
        <f t="shared" si="6" ref="L11:L33">IF(B11="","",$L$9)</f>
        <v/>
      </c>
      <c r="M11" s="356" t="str">
        <f t="shared" si="7" ref="M11:M33">IF(B11="","",$M$9)</f>
        <v/>
      </c>
      <c r="N11" s="356" t="str">
        <f t="shared" si="8" ref="N11:N33">IF(B11="","",$N$9)</f>
        <v/>
      </c>
      <c r="O11" s="357">
        <f t="shared" si="9" ref="O11:O33">SUM(E11:N11)</f>
        <v>0.0</v>
      </c>
      <c r="P11" s="358"/>
      <c r="Q11" s="358"/>
      <c r="R11" s="358"/>
      <c r="S11" s="358"/>
      <c r="T11" s="359"/>
    </row>
    <row r="12" spans="8:8" s="339" ht="18.0" customFormat="1" customHeight="1">
      <c r="A12" s="353">
        <f>IF('संकलित योग्यता प्रमाण-पत्र List'!A13="","",'संकलित योग्यता प्रमाण-पत्र List'!A13)</f>
        <v>4.0</v>
      </c>
      <c r="B12" s="354" t="str">
        <f>IF('संकलित योग्यता प्रमाण-पत्र List'!B13="","",'संकलित योग्यता प्रमाण-पत्र List'!B13)</f>
        <v/>
      </c>
      <c r="C12" s="354"/>
      <c r="D12" s="355" t="str">
        <f>IF('संकलित योग्यता प्रमाण-पत्र List'!C13="","",'संकलित योग्यता प्रमाण-पत्र List'!C13)</f>
        <v/>
      </c>
      <c r="E12" s="355" t="str">
        <f>IF('संकलित योग्यता प्रमाण-पत्र List'!E13="","",'संकलित योग्यता प्रमाण-पत्र List'!E13)</f>
        <v/>
      </c>
      <c r="F12" s="356" t="str">
        <f t="shared" si="0"/>
        <v/>
      </c>
      <c r="G12" s="356" t="str">
        <f t="shared" si="1"/>
        <v/>
      </c>
      <c r="H12" s="356" t="str">
        <f t="shared" si="2"/>
        <v/>
      </c>
      <c r="I12" s="356" t="str">
        <f t="shared" si="3"/>
        <v/>
      </c>
      <c r="J12" s="357" t="str">
        <f t="shared" si="4"/>
        <v/>
      </c>
      <c r="K12" s="357" t="str">
        <f t="shared" si="5"/>
        <v/>
      </c>
      <c r="L12" s="356" t="str">
        <f t="shared" si="6"/>
        <v/>
      </c>
      <c r="M12" s="356" t="str">
        <f t="shared" si="7"/>
        <v/>
      </c>
      <c r="N12" s="356" t="str">
        <f t="shared" si="8"/>
        <v/>
      </c>
      <c r="O12" s="357">
        <f t="shared" si="9"/>
        <v>0.0</v>
      </c>
      <c r="P12" s="358"/>
      <c r="Q12" s="358"/>
      <c r="R12" s="358"/>
      <c r="S12" s="358"/>
      <c r="T12" s="359"/>
    </row>
    <row r="13" spans="8:8" s="339" ht="18.0" customFormat="1" customHeight="1">
      <c r="A13" s="353">
        <f>IF('संकलित योग्यता प्रमाण-पत्र List'!A14="","",'संकलित योग्यता प्रमाण-पत्र List'!A14)</f>
        <v>5.0</v>
      </c>
      <c r="B13" s="354" t="str">
        <f>IF('संकलित योग्यता प्रमाण-पत्र List'!B14="","",'संकलित योग्यता प्रमाण-पत्र List'!B14)</f>
        <v/>
      </c>
      <c r="C13" s="354"/>
      <c r="D13" s="355" t="str">
        <f>IF('संकलित योग्यता प्रमाण-पत्र List'!C14="","",'संकलित योग्यता प्रमाण-पत्र List'!C14)</f>
        <v/>
      </c>
      <c r="E13" s="355" t="str">
        <f>IF('संकलित योग्यता प्रमाण-पत्र List'!E14="","",'संकलित योग्यता प्रमाण-पत्र List'!E14)</f>
        <v/>
      </c>
      <c r="F13" s="356" t="str">
        <f t="shared" si="0"/>
        <v/>
      </c>
      <c r="G13" s="356" t="str">
        <f t="shared" si="1"/>
        <v/>
      </c>
      <c r="H13" s="356" t="str">
        <f t="shared" si="2"/>
        <v/>
      </c>
      <c r="I13" s="356" t="str">
        <f t="shared" si="3"/>
        <v/>
      </c>
      <c r="J13" s="357" t="str">
        <f t="shared" si="4"/>
        <v/>
      </c>
      <c r="K13" s="357" t="str">
        <f t="shared" si="5"/>
        <v/>
      </c>
      <c r="L13" s="356" t="str">
        <f t="shared" si="6"/>
        <v/>
      </c>
      <c r="M13" s="356" t="str">
        <f t="shared" si="7"/>
        <v/>
      </c>
      <c r="N13" s="356" t="str">
        <f t="shared" si="8"/>
        <v/>
      </c>
      <c r="O13" s="357">
        <f t="shared" si="9"/>
        <v>0.0</v>
      </c>
      <c r="P13" s="358"/>
      <c r="Q13" s="358"/>
      <c r="R13" s="358"/>
      <c r="S13" s="358"/>
      <c r="T13" s="359"/>
    </row>
    <row r="14" spans="8:8" s="339" ht="18.0" customFormat="1" customHeight="1">
      <c r="A14" s="353">
        <f>IF('संकलित योग्यता प्रमाण-पत्र List'!A15="","",'संकलित योग्यता प्रमाण-पत्र List'!A15)</f>
        <v>6.0</v>
      </c>
      <c r="B14" s="354" t="str">
        <f>IF('संकलित योग्यता प्रमाण-पत्र List'!B15="","",'संकलित योग्यता प्रमाण-पत्र List'!B15)</f>
        <v/>
      </c>
      <c r="C14" s="354"/>
      <c r="D14" s="355" t="str">
        <f>IF('संकलित योग्यता प्रमाण-पत्र List'!C15="","",'संकलित योग्यता प्रमाण-पत्र List'!C15)</f>
        <v/>
      </c>
      <c r="E14" s="355" t="str">
        <f>IF('संकलित योग्यता प्रमाण-पत्र List'!E15="","",'संकलित योग्यता प्रमाण-पत्र List'!E15)</f>
        <v/>
      </c>
      <c r="F14" s="356" t="str">
        <f t="shared" si="0"/>
        <v/>
      </c>
      <c r="G14" s="356" t="str">
        <f t="shared" si="1"/>
        <v/>
      </c>
      <c r="H14" s="356" t="str">
        <f t="shared" si="2"/>
        <v/>
      </c>
      <c r="I14" s="356" t="str">
        <f t="shared" si="3"/>
        <v/>
      </c>
      <c r="J14" s="357" t="str">
        <f t="shared" si="4"/>
        <v/>
      </c>
      <c r="K14" s="357" t="str">
        <f t="shared" si="5"/>
        <v/>
      </c>
      <c r="L14" s="356" t="str">
        <f t="shared" si="6"/>
        <v/>
      </c>
      <c r="M14" s="356" t="str">
        <f t="shared" si="7"/>
        <v/>
      </c>
      <c r="N14" s="356" t="str">
        <f t="shared" si="8"/>
        <v/>
      </c>
      <c r="O14" s="357">
        <f t="shared" si="9"/>
        <v>0.0</v>
      </c>
      <c r="P14" s="358"/>
      <c r="Q14" s="358"/>
      <c r="R14" s="358"/>
      <c r="S14" s="358"/>
      <c r="T14" s="359"/>
    </row>
    <row r="15" spans="8:8" s="339" ht="18.0" customFormat="1" customHeight="1">
      <c r="A15" s="353">
        <f>IF('संकलित योग्यता प्रमाण-पत्र List'!A16="","",'संकलित योग्यता प्रमाण-पत्र List'!A16)</f>
        <v>7.0</v>
      </c>
      <c r="B15" s="354" t="str">
        <f>IF('संकलित योग्यता प्रमाण-पत्र List'!B16="","",'संकलित योग्यता प्रमाण-पत्र List'!B16)</f>
        <v/>
      </c>
      <c r="C15" s="354"/>
      <c r="D15" s="355" t="str">
        <f>IF('संकलित योग्यता प्रमाण-पत्र List'!C16="","",'संकलित योग्यता प्रमाण-पत्र List'!C16)</f>
        <v/>
      </c>
      <c r="E15" s="355" t="str">
        <f>IF('संकलित योग्यता प्रमाण-पत्र List'!E16="","",'संकलित योग्यता प्रमाण-पत्र List'!E16)</f>
        <v/>
      </c>
      <c r="F15" s="356" t="str">
        <f t="shared" si="0"/>
        <v/>
      </c>
      <c r="G15" s="356" t="str">
        <f t="shared" si="1"/>
        <v/>
      </c>
      <c r="H15" s="356" t="str">
        <f t="shared" si="2"/>
        <v/>
      </c>
      <c r="I15" s="356" t="str">
        <f t="shared" si="3"/>
        <v/>
      </c>
      <c r="J15" s="357" t="str">
        <f t="shared" si="4"/>
        <v/>
      </c>
      <c r="K15" s="357" t="str">
        <f t="shared" si="5"/>
        <v/>
      </c>
      <c r="L15" s="356" t="str">
        <f t="shared" si="6"/>
        <v/>
      </c>
      <c r="M15" s="356" t="str">
        <f t="shared" si="7"/>
        <v/>
      </c>
      <c r="N15" s="356" t="str">
        <f t="shared" si="8"/>
        <v/>
      </c>
      <c r="O15" s="357">
        <f t="shared" si="9"/>
        <v>0.0</v>
      </c>
      <c r="P15" s="358"/>
      <c r="Q15" s="358"/>
      <c r="R15" s="358"/>
      <c r="S15" s="358"/>
      <c r="T15" s="359"/>
    </row>
    <row r="16" spans="8:8" s="339" ht="18.0" customFormat="1" customHeight="1">
      <c r="A16" s="353">
        <f>IF('संकलित योग्यता प्रमाण-पत्र List'!A17="","",'संकलित योग्यता प्रमाण-पत्र List'!A17)</f>
        <v>8.0</v>
      </c>
      <c r="B16" s="354" t="str">
        <f>IF('संकलित योग्यता प्रमाण-पत्र List'!B17="","",'संकलित योग्यता प्रमाण-पत्र List'!B17)</f>
        <v/>
      </c>
      <c r="C16" s="354"/>
      <c r="D16" s="355" t="str">
        <f>IF('संकलित योग्यता प्रमाण-पत्र List'!C17="","",'संकलित योग्यता प्रमाण-पत्र List'!C17)</f>
        <v/>
      </c>
      <c r="E16" s="355" t="str">
        <f>IF('संकलित योग्यता प्रमाण-पत्र List'!E17="","",'संकलित योग्यता प्रमाण-पत्र List'!E17)</f>
        <v/>
      </c>
      <c r="F16" s="356" t="str">
        <f t="shared" si="0"/>
        <v/>
      </c>
      <c r="G16" s="356" t="str">
        <f t="shared" si="1"/>
        <v/>
      </c>
      <c r="H16" s="356" t="str">
        <f t="shared" si="2"/>
        <v/>
      </c>
      <c r="I16" s="356" t="str">
        <f t="shared" si="3"/>
        <v/>
      </c>
      <c r="J16" s="357" t="str">
        <f t="shared" si="4"/>
        <v/>
      </c>
      <c r="K16" s="357" t="str">
        <f t="shared" si="5"/>
        <v/>
      </c>
      <c r="L16" s="356" t="str">
        <f t="shared" si="6"/>
        <v/>
      </c>
      <c r="M16" s="356" t="str">
        <f t="shared" si="7"/>
        <v/>
      </c>
      <c r="N16" s="356" t="str">
        <f t="shared" si="8"/>
        <v/>
      </c>
      <c r="O16" s="357">
        <f t="shared" si="9"/>
        <v>0.0</v>
      </c>
      <c r="P16" s="358"/>
      <c r="Q16" s="358"/>
      <c r="R16" s="358"/>
      <c r="S16" s="358"/>
      <c r="T16" s="359"/>
    </row>
    <row r="17" spans="8:8" s="339" ht="18.0" customFormat="1" customHeight="1">
      <c r="A17" s="353">
        <f>IF('संकलित योग्यता प्रमाण-पत्र List'!A18="","",'संकलित योग्यता प्रमाण-पत्र List'!A18)</f>
        <v>9.0</v>
      </c>
      <c r="B17" s="354" t="str">
        <f>IF('संकलित योग्यता प्रमाण-पत्र List'!B18="","",'संकलित योग्यता प्रमाण-पत्र List'!B18)</f>
        <v/>
      </c>
      <c r="C17" s="354"/>
      <c r="D17" s="355" t="str">
        <f>IF('संकलित योग्यता प्रमाण-पत्र List'!C18="","",'संकलित योग्यता प्रमाण-पत्र List'!C18)</f>
        <v/>
      </c>
      <c r="E17" s="355" t="str">
        <f>IF('संकलित योग्यता प्रमाण-पत्र List'!E18="","",'संकलित योग्यता प्रमाण-पत्र List'!E18)</f>
        <v/>
      </c>
      <c r="F17" s="356" t="str">
        <f t="shared" si="0"/>
        <v/>
      </c>
      <c r="G17" s="356" t="str">
        <f t="shared" si="1"/>
        <v/>
      </c>
      <c r="H17" s="356" t="str">
        <f t="shared" si="2"/>
        <v/>
      </c>
      <c r="I17" s="356" t="str">
        <f t="shared" si="3"/>
        <v/>
      </c>
      <c r="J17" s="357" t="str">
        <f t="shared" si="4"/>
        <v/>
      </c>
      <c r="K17" s="357" t="str">
        <f t="shared" si="5"/>
        <v/>
      </c>
      <c r="L17" s="356" t="str">
        <f t="shared" si="6"/>
        <v/>
      </c>
      <c r="M17" s="356" t="str">
        <f t="shared" si="7"/>
        <v/>
      </c>
      <c r="N17" s="356" t="str">
        <f t="shared" si="8"/>
        <v/>
      </c>
      <c r="O17" s="357">
        <f t="shared" si="9"/>
        <v>0.0</v>
      </c>
      <c r="P17" s="358"/>
      <c r="Q17" s="358"/>
      <c r="R17" s="358"/>
      <c r="S17" s="358"/>
      <c r="T17" s="359"/>
    </row>
    <row r="18" spans="8:8" s="339" ht="18.0" customFormat="1" customHeight="1">
      <c r="A18" s="353">
        <f>IF('संकलित योग्यता प्रमाण-पत्र List'!A19="","",'संकलित योग्यता प्रमाण-पत्र List'!A19)</f>
        <v>10.0</v>
      </c>
      <c r="B18" s="354" t="str">
        <f>IF('संकलित योग्यता प्रमाण-पत्र List'!B19="","",'संकलित योग्यता प्रमाण-पत्र List'!B19)</f>
        <v/>
      </c>
      <c r="C18" s="354"/>
      <c r="D18" s="355" t="str">
        <f>IF('संकलित योग्यता प्रमाण-पत्र List'!C19="","",'संकलित योग्यता प्रमाण-पत्र List'!C19)</f>
        <v/>
      </c>
      <c r="E18" s="355" t="str">
        <f>IF('संकलित योग्यता प्रमाण-पत्र List'!E19="","",'संकलित योग्यता प्रमाण-पत्र List'!E19)</f>
        <v/>
      </c>
      <c r="F18" s="356" t="str">
        <f t="shared" si="0"/>
        <v/>
      </c>
      <c r="G18" s="356" t="str">
        <f t="shared" si="1"/>
        <v/>
      </c>
      <c r="H18" s="356" t="str">
        <f t="shared" si="2"/>
        <v/>
      </c>
      <c r="I18" s="356" t="str">
        <f t="shared" si="3"/>
        <v/>
      </c>
      <c r="J18" s="357" t="str">
        <f t="shared" si="4"/>
        <v/>
      </c>
      <c r="K18" s="357" t="str">
        <f t="shared" si="5"/>
        <v/>
      </c>
      <c r="L18" s="356" t="str">
        <f t="shared" si="6"/>
        <v/>
      </c>
      <c r="M18" s="356" t="str">
        <f t="shared" si="7"/>
        <v/>
      </c>
      <c r="N18" s="356" t="str">
        <f t="shared" si="8"/>
        <v/>
      </c>
      <c r="O18" s="357">
        <f t="shared" si="9"/>
        <v>0.0</v>
      </c>
      <c r="P18" s="358"/>
      <c r="Q18" s="358"/>
      <c r="R18" s="358"/>
      <c r="S18" s="358"/>
      <c r="T18" s="359"/>
    </row>
    <row r="19" spans="8:8" s="339" ht="18.0" customFormat="1" customHeight="1">
      <c r="A19" s="353">
        <f>IF('संकलित योग्यता प्रमाण-पत्र List'!A20="","",'संकलित योग्यता प्रमाण-पत्र List'!A20)</f>
        <v>0.0</v>
      </c>
      <c r="B19" s="354" t="str">
        <f>IF('संकलित योग्यता प्रमाण-पत्र List'!B20="","",'संकलित योग्यता प्रमाण-पत्र List'!B20)</f>
        <v/>
      </c>
      <c r="C19" s="354"/>
      <c r="D19" s="355" t="str">
        <f>IF('संकलित योग्यता प्रमाण-पत्र List'!C20="","",'संकलित योग्यता प्रमाण-पत्र List'!C20)</f>
        <v/>
      </c>
      <c r="E19" s="355" t="str">
        <f>IF('संकलित योग्यता प्रमाण-पत्र List'!E20="","",'संकलित योग्यता प्रमाण-पत्र List'!E20)</f>
        <v/>
      </c>
      <c r="F19" s="356" t="str">
        <f t="shared" si="0"/>
        <v/>
      </c>
      <c r="G19" s="356" t="str">
        <f t="shared" si="1"/>
        <v/>
      </c>
      <c r="H19" s="356" t="str">
        <f t="shared" si="2"/>
        <v/>
      </c>
      <c r="I19" s="356" t="str">
        <f t="shared" si="3"/>
        <v/>
      </c>
      <c r="J19" s="357" t="str">
        <f t="shared" si="4"/>
        <v/>
      </c>
      <c r="K19" s="357" t="str">
        <f t="shared" si="5"/>
        <v/>
      </c>
      <c r="L19" s="356" t="str">
        <f t="shared" si="6"/>
        <v/>
      </c>
      <c r="M19" s="356" t="str">
        <f t="shared" si="7"/>
        <v/>
      </c>
      <c r="N19" s="356" t="str">
        <f t="shared" si="8"/>
        <v/>
      </c>
      <c r="O19" s="357">
        <f t="shared" si="9"/>
        <v>0.0</v>
      </c>
      <c r="P19" s="358"/>
      <c r="Q19" s="358"/>
      <c r="R19" s="358"/>
      <c r="S19" s="358"/>
      <c r="T19" s="359"/>
    </row>
    <row r="20" spans="8:8" s="339" ht="18.0" customFormat="1" customHeight="1">
      <c r="A20" s="353">
        <f>IF('संकलित योग्यता प्रमाण-पत्र List'!A21="","",'संकलित योग्यता प्रमाण-पत्र List'!A21)</f>
        <v>0.0</v>
      </c>
      <c r="B20" s="354" t="str">
        <f>IF('संकलित योग्यता प्रमाण-पत्र List'!B21="","",'संकलित योग्यता प्रमाण-पत्र List'!B21)</f>
        <v/>
      </c>
      <c r="C20" s="354"/>
      <c r="D20" s="355" t="str">
        <f>IF('संकलित योग्यता प्रमाण-पत्र List'!C21="","",'संकलित योग्यता प्रमाण-पत्र List'!C21)</f>
        <v/>
      </c>
      <c r="E20" s="355" t="str">
        <f>IF('संकलित योग्यता प्रमाण-पत्र List'!E21="","",'संकलित योग्यता प्रमाण-पत्र List'!E21)</f>
        <v/>
      </c>
      <c r="F20" s="356" t="str">
        <f t="shared" si="0"/>
        <v/>
      </c>
      <c r="G20" s="356" t="str">
        <f t="shared" si="1"/>
        <v/>
      </c>
      <c r="H20" s="356" t="str">
        <f t="shared" si="2"/>
        <v/>
      </c>
      <c r="I20" s="356" t="str">
        <f t="shared" si="3"/>
        <v/>
      </c>
      <c r="J20" s="357" t="str">
        <f t="shared" si="4"/>
        <v/>
      </c>
      <c r="K20" s="357" t="str">
        <f t="shared" si="5"/>
        <v/>
      </c>
      <c r="L20" s="356" t="str">
        <f t="shared" si="6"/>
        <v/>
      </c>
      <c r="M20" s="356" t="str">
        <f t="shared" si="7"/>
        <v/>
      </c>
      <c r="N20" s="356" t="str">
        <f t="shared" si="8"/>
        <v/>
      </c>
      <c r="O20" s="357">
        <f t="shared" si="9"/>
        <v>0.0</v>
      </c>
      <c r="P20" s="358"/>
      <c r="Q20" s="358"/>
      <c r="R20" s="358"/>
      <c r="S20" s="358"/>
      <c r="T20" s="359"/>
    </row>
    <row r="21" spans="8:8" s="339" ht="18.0" customFormat="1" customHeight="1">
      <c r="A21" s="353">
        <f>IF('संकलित योग्यता प्रमाण-पत्र List'!A22="","",'संकलित योग्यता प्रमाण-पत्र List'!A22)</f>
        <v>0.0</v>
      </c>
      <c r="B21" s="354" t="str">
        <f>IF('संकलित योग्यता प्रमाण-पत्र List'!B22="","",'संकलित योग्यता प्रमाण-पत्र List'!B22)</f>
        <v/>
      </c>
      <c r="C21" s="354"/>
      <c r="D21" s="355" t="str">
        <f>IF('संकलित योग्यता प्रमाण-पत्र List'!C22="","",'संकलित योग्यता प्रमाण-पत्र List'!C22)</f>
        <v/>
      </c>
      <c r="E21" s="355" t="str">
        <f>IF('संकलित योग्यता प्रमाण-पत्र List'!E22="","",'संकलित योग्यता प्रमाण-पत्र List'!E22)</f>
        <v/>
      </c>
      <c r="F21" s="356" t="str">
        <f t="shared" si="0"/>
        <v/>
      </c>
      <c r="G21" s="356" t="str">
        <f t="shared" si="1"/>
        <v/>
      </c>
      <c r="H21" s="356" t="str">
        <f t="shared" si="2"/>
        <v/>
      </c>
      <c r="I21" s="356" t="str">
        <f t="shared" si="3"/>
        <v/>
      </c>
      <c r="J21" s="357" t="str">
        <f t="shared" si="4"/>
        <v/>
      </c>
      <c r="K21" s="357" t="str">
        <f t="shared" si="5"/>
        <v/>
      </c>
      <c r="L21" s="356" t="str">
        <f t="shared" si="6"/>
        <v/>
      </c>
      <c r="M21" s="356" t="str">
        <f t="shared" si="7"/>
        <v/>
      </c>
      <c r="N21" s="356" t="str">
        <f t="shared" si="8"/>
        <v/>
      </c>
      <c r="O21" s="357">
        <f t="shared" si="9"/>
        <v>0.0</v>
      </c>
      <c r="P21" s="358"/>
      <c r="Q21" s="358"/>
      <c r="R21" s="358"/>
      <c r="S21" s="358"/>
      <c r="T21" s="359"/>
    </row>
    <row r="22" spans="8:8" s="339" ht="18.0" customFormat="1" customHeight="1">
      <c r="A22" s="353">
        <f>IF('संकलित योग्यता प्रमाण-पत्र List'!A23="","",'संकलित योग्यता प्रमाण-पत्र List'!A23)</f>
        <v>0.0</v>
      </c>
      <c r="B22" s="354" t="str">
        <f>IF('संकलित योग्यता प्रमाण-पत्र List'!B23="","",'संकलित योग्यता प्रमाण-पत्र List'!B23)</f>
        <v/>
      </c>
      <c r="C22" s="354"/>
      <c r="D22" s="355" t="str">
        <f>IF('संकलित योग्यता प्रमाण-पत्र List'!C23="","",'संकलित योग्यता प्रमाण-पत्र List'!C23)</f>
        <v/>
      </c>
      <c r="E22" s="355" t="str">
        <f>IF('संकलित योग्यता प्रमाण-पत्र List'!E23="","",'संकलित योग्यता प्रमाण-पत्र List'!E23)</f>
        <v/>
      </c>
      <c r="F22" s="356" t="str">
        <f t="shared" si="0"/>
        <v/>
      </c>
      <c r="G22" s="356" t="str">
        <f t="shared" si="1"/>
        <v/>
      </c>
      <c r="H22" s="356" t="str">
        <f t="shared" si="2"/>
        <v/>
      </c>
      <c r="I22" s="356" t="str">
        <f t="shared" si="3"/>
        <v/>
      </c>
      <c r="J22" s="357" t="str">
        <f t="shared" si="4"/>
        <v/>
      </c>
      <c r="K22" s="357" t="str">
        <f t="shared" si="5"/>
        <v/>
      </c>
      <c r="L22" s="356" t="str">
        <f t="shared" si="6"/>
        <v/>
      </c>
      <c r="M22" s="356" t="str">
        <f t="shared" si="7"/>
        <v/>
      </c>
      <c r="N22" s="356" t="str">
        <f t="shared" si="8"/>
        <v/>
      </c>
      <c r="O22" s="357">
        <f t="shared" si="9"/>
        <v>0.0</v>
      </c>
      <c r="P22" s="358"/>
      <c r="Q22" s="358"/>
      <c r="R22" s="358"/>
      <c r="S22" s="358"/>
      <c r="T22" s="359"/>
    </row>
    <row r="23" spans="8:8" s="339" ht="18.0" customFormat="1" customHeight="1">
      <c r="A23" s="353">
        <f>IF('संकलित योग्यता प्रमाण-पत्र List'!A24="","",'संकलित योग्यता प्रमाण-पत्र List'!A24)</f>
        <v>0.0</v>
      </c>
      <c r="B23" s="354" t="str">
        <f>IF('संकलित योग्यता प्रमाण-पत्र List'!B24="","",'संकलित योग्यता प्रमाण-पत्र List'!B24)</f>
        <v/>
      </c>
      <c r="C23" s="354"/>
      <c r="D23" s="355" t="str">
        <f>IF('संकलित योग्यता प्रमाण-पत्र List'!C24="","",'संकलित योग्यता प्रमाण-पत्र List'!C24)</f>
        <v/>
      </c>
      <c r="E23" s="355" t="str">
        <f>IF('संकलित योग्यता प्रमाण-पत्र List'!E24="","",'संकलित योग्यता प्रमाण-पत्र List'!E24)</f>
        <v/>
      </c>
      <c r="F23" s="356" t="str">
        <f t="shared" si="0"/>
        <v/>
      </c>
      <c r="G23" s="356" t="str">
        <f t="shared" si="1"/>
        <v/>
      </c>
      <c r="H23" s="356" t="str">
        <f t="shared" si="2"/>
        <v/>
      </c>
      <c r="I23" s="356" t="str">
        <f t="shared" si="3"/>
        <v/>
      </c>
      <c r="J23" s="357" t="str">
        <f t="shared" si="4"/>
        <v/>
      </c>
      <c r="K23" s="357" t="str">
        <f t="shared" si="5"/>
        <v/>
      </c>
      <c r="L23" s="356" t="str">
        <f t="shared" si="6"/>
        <v/>
      </c>
      <c r="M23" s="356" t="str">
        <f t="shared" si="7"/>
        <v/>
      </c>
      <c r="N23" s="356" t="str">
        <f t="shared" si="8"/>
        <v/>
      </c>
      <c r="O23" s="357">
        <f t="shared" si="9"/>
        <v>0.0</v>
      </c>
      <c r="P23" s="358"/>
      <c r="Q23" s="358"/>
      <c r="R23" s="358"/>
      <c r="S23" s="358"/>
      <c r="T23" s="359"/>
    </row>
    <row r="24" spans="8:8" s="339" ht="18.0" hidden="1" customFormat="1" customHeight="1">
      <c r="A24" s="353">
        <f>IF('संकलित योग्यता प्रमाण-पत्र List'!A25="","",'संकलित योग्यता प्रमाण-पत्र List'!A25)</f>
        <v>0.0</v>
      </c>
      <c r="B24" s="354" t="str">
        <f>IF('संकलित योग्यता प्रमाण-पत्र List'!B25="","",'संकलित योग्यता प्रमाण-पत्र List'!B25)</f>
        <v/>
      </c>
      <c r="C24" s="354"/>
      <c r="D24" s="355" t="str">
        <f>IF('संकलित योग्यता प्रमाण-पत्र List'!C25="","",'संकलित योग्यता प्रमाण-पत्र List'!C25)</f>
        <v/>
      </c>
      <c r="E24" s="355" t="str">
        <f>IF('संकलित योग्यता प्रमाण-पत्र List'!E25="","",'संकलित योग्यता प्रमाण-पत्र List'!E25)</f>
        <v/>
      </c>
      <c r="F24" s="356" t="str">
        <f t="shared" si="0"/>
        <v/>
      </c>
      <c r="G24" s="356" t="str">
        <f t="shared" si="1"/>
        <v/>
      </c>
      <c r="H24" s="356" t="str">
        <f t="shared" si="2"/>
        <v/>
      </c>
      <c r="I24" s="356" t="str">
        <f t="shared" si="3"/>
        <v/>
      </c>
      <c r="J24" s="357" t="str">
        <f t="shared" si="4"/>
        <v/>
      </c>
      <c r="K24" s="357" t="str">
        <f t="shared" si="5"/>
        <v/>
      </c>
      <c r="L24" s="356" t="str">
        <f t="shared" si="6"/>
        <v/>
      </c>
      <c r="M24" s="356" t="str">
        <f t="shared" si="7"/>
        <v/>
      </c>
      <c r="N24" s="356" t="str">
        <f t="shared" si="8"/>
        <v/>
      </c>
      <c r="O24" s="357">
        <f t="shared" si="9"/>
        <v>0.0</v>
      </c>
      <c r="P24" s="358"/>
      <c r="Q24" s="358"/>
      <c r="R24" s="358"/>
      <c r="S24" s="358"/>
      <c r="T24" s="359"/>
    </row>
    <row r="25" spans="8:8" s="339" ht="18.0" hidden="1" customFormat="1" customHeight="1">
      <c r="A25" s="353">
        <f>IF('संकलित योग्यता प्रमाण-पत्र List'!A26="","",'संकलित योग्यता प्रमाण-पत्र List'!A26)</f>
        <v>0.0</v>
      </c>
      <c r="B25" s="354" t="str">
        <f>IF('संकलित योग्यता प्रमाण-पत्र List'!B26="","",'संकलित योग्यता प्रमाण-पत्र List'!B26)</f>
        <v/>
      </c>
      <c r="C25" s="354"/>
      <c r="D25" s="355" t="str">
        <f>IF('संकलित योग्यता प्रमाण-पत्र List'!C26="","",'संकलित योग्यता प्रमाण-पत्र List'!C26)</f>
        <v/>
      </c>
      <c r="E25" s="355" t="str">
        <f>IF('संकलित योग्यता प्रमाण-पत्र List'!E26="","",'संकलित योग्यता प्रमाण-पत्र List'!E26)</f>
        <v/>
      </c>
      <c r="F25" s="356" t="str">
        <f t="shared" si="0"/>
        <v/>
      </c>
      <c r="G25" s="356" t="str">
        <f t="shared" si="1"/>
        <v/>
      </c>
      <c r="H25" s="356" t="str">
        <f t="shared" si="2"/>
        <v/>
      </c>
      <c r="I25" s="356" t="str">
        <f t="shared" si="3"/>
        <v/>
      </c>
      <c r="J25" s="357" t="str">
        <f t="shared" si="4"/>
        <v/>
      </c>
      <c r="K25" s="357" t="str">
        <f t="shared" si="5"/>
        <v/>
      </c>
      <c r="L25" s="356" t="str">
        <f t="shared" si="6"/>
        <v/>
      </c>
      <c r="M25" s="356" t="str">
        <f t="shared" si="7"/>
        <v/>
      </c>
      <c r="N25" s="356" t="str">
        <f t="shared" si="8"/>
        <v/>
      </c>
      <c r="O25" s="357">
        <f t="shared" si="9"/>
        <v>0.0</v>
      </c>
      <c r="P25" s="358"/>
      <c r="Q25" s="358"/>
      <c r="R25" s="358"/>
      <c r="S25" s="358"/>
      <c r="T25" s="359"/>
    </row>
    <row r="26" spans="8:8" s="339" ht="18.0" hidden="1" customFormat="1" customHeight="1">
      <c r="A26" s="353">
        <f>IF('संकलित योग्यता प्रमाण-पत्र List'!A27="","",'संकलित योग्यता प्रमाण-पत्र List'!A27)</f>
        <v>0.0</v>
      </c>
      <c r="B26" s="354" t="str">
        <f>IF('संकलित योग्यता प्रमाण-पत्र List'!B27="","",'संकलित योग्यता प्रमाण-पत्र List'!B27)</f>
        <v/>
      </c>
      <c r="C26" s="354"/>
      <c r="D26" s="355" t="str">
        <f>IF('संकलित योग्यता प्रमाण-पत्र List'!C27="","",'संकलित योग्यता प्रमाण-पत्र List'!C27)</f>
        <v/>
      </c>
      <c r="E26" s="355" t="str">
        <f>IF('संकलित योग्यता प्रमाण-पत्र List'!E27="","",'संकलित योग्यता प्रमाण-पत्र List'!E27)</f>
        <v/>
      </c>
      <c r="F26" s="356" t="str">
        <f t="shared" si="0"/>
        <v/>
      </c>
      <c r="G26" s="356" t="str">
        <f t="shared" si="1"/>
        <v/>
      </c>
      <c r="H26" s="356" t="str">
        <f t="shared" si="2"/>
        <v/>
      </c>
      <c r="I26" s="356" t="str">
        <f t="shared" si="3"/>
        <v/>
      </c>
      <c r="J26" s="357" t="str">
        <f t="shared" si="4"/>
        <v/>
      </c>
      <c r="K26" s="357" t="str">
        <f t="shared" si="5"/>
        <v/>
      </c>
      <c r="L26" s="356" t="str">
        <f t="shared" si="6"/>
        <v/>
      </c>
      <c r="M26" s="356" t="str">
        <f t="shared" si="7"/>
        <v/>
      </c>
      <c r="N26" s="356" t="str">
        <f t="shared" si="8"/>
        <v/>
      </c>
      <c r="O26" s="357">
        <f t="shared" si="9"/>
        <v>0.0</v>
      </c>
      <c r="P26" s="358"/>
      <c r="Q26" s="358"/>
      <c r="R26" s="358"/>
      <c r="S26" s="358"/>
      <c r="T26" s="359"/>
    </row>
    <row r="27" spans="8:8" s="339" ht="18.0" hidden="1" customFormat="1" customHeight="1">
      <c r="A27" s="353">
        <f>IF('संकलित योग्यता प्रमाण-पत्र List'!A28="","",'संकलित योग्यता प्रमाण-पत्र List'!A28)</f>
        <v>0.0</v>
      </c>
      <c r="B27" s="354" t="str">
        <f>IF('संकलित योग्यता प्रमाण-पत्र List'!B28="","",'संकलित योग्यता प्रमाण-पत्र List'!B28)</f>
        <v/>
      </c>
      <c r="C27" s="354"/>
      <c r="D27" s="355" t="str">
        <f>IF('संकलित योग्यता प्रमाण-पत्र List'!C28="","",'संकलित योग्यता प्रमाण-पत्र List'!C28)</f>
        <v/>
      </c>
      <c r="E27" s="355" t="str">
        <f>IF('संकलित योग्यता प्रमाण-पत्र List'!E28="","",'संकलित योग्यता प्रमाण-पत्र List'!E28)</f>
        <v/>
      </c>
      <c r="F27" s="356" t="str">
        <f t="shared" si="0"/>
        <v/>
      </c>
      <c r="G27" s="356" t="str">
        <f t="shared" si="1"/>
        <v/>
      </c>
      <c r="H27" s="356" t="str">
        <f t="shared" si="2"/>
        <v/>
      </c>
      <c r="I27" s="356" t="str">
        <f t="shared" si="3"/>
        <v/>
      </c>
      <c r="J27" s="357" t="str">
        <f t="shared" si="4"/>
        <v/>
      </c>
      <c r="K27" s="357" t="str">
        <f t="shared" si="5"/>
        <v/>
      </c>
      <c r="L27" s="356" t="str">
        <f t="shared" si="6"/>
        <v/>
      </c>
      <c r="M27" s="356" t="str">
        <f t="shared" si="7"/>
        <v/>
      </c>
      <c r="N27" s="356" t="str">
        <f t="shared" si="8"/>
        <v/>
      </c>
      <c r="O27" s="357">
        <f t="shared" si="9"/>
        <v>0.0</v>
      </c>
      <c r="P27" s="358"/>
      <c r="Q27" s="358"/>
      <c r="R27" s="358"/>
      <c r="S27" s="358"/>
      <c r="T27" s="359"/>
    </row>
    <row r="28" spans="8:8" s="339" ht="18.0" hidden="1" customFormat="1" customHeight="1">
      <c r="A28" s="353">
        <f>IF('संकलित योग्यता प्रमाण-पत्र List'!A29="","",'संकलित योग्यता प्रमाण-पत्र List'!A29)</f>
        <v>0.0</v>
      </c>
      <c r="B28" s="354" t="str">
        <f>IF('संकलित योग्यता प्रमाण-पत्र List'!B29="","",'संकलित योग्यता प्रमाण-पत्र List'!B29)</f>
        <v/>
      </c>
      <c r="C28" s="354"/>
      <c r="D28" s="355" t="str">
        <f>IF('संकलित योग्यता प्रमाण-पत्र List'!C29="","",'संकलित योग्यता प्रमाण-पत्र List'!C29)</f>
        <v/>
      </c>
      <c r="E28" s="355" t="str">
        <f>IF('संकलित योग्यता प्रमाण-पत्र List'!E29="","",'संकलित योग्यता प्रमाण-पत्र List'!E29)</f>
        <v/>
      </c>
      <c r="F28" s="356" t="str">
        <f t="shared" si="0"/>
        <v/>
      </c>
      <c r="G28" s="356" t="str">
        <f t="shared" si="1"/>
        <v/>
      </c>
      <c r="H28" s="356" t="str">
        <f t="shared" si="2"/>
        <v/>
      </c>
      <c r="I28" s="356" t="str">
        <f t="shared" si="3"/>
        <v/>
      </c>
      <c r="J28" s="357" t="str">
        <f t="shared" si="4"/>
        <v/>
      </c>
      <c r="K28" s="357" t="str">
        <f t="shared" si="5"/>
        <v/>
      </c>
      <c r="L28" s="356" t="str">
        <f t="shared" si="6"/>
        <v/>
      </c>
      <c r="M28" s="356" t="str">
        <f t="shared" si="7"/>
        <v/>
      </c>
      <c r="N28" s="356" t="str">
        <f t="shared" si="8"/>
        <v/>
      </c>
      <c r="O28" s="357">
        <f t="shared" si="9"/>
        <v>0.0</v>
      </c>
      <c r="P28" s="358"/>
      <c r="Q28" s="358"/>
      <c r="R28" s="358"/>
      <c r="S28" s="358"/>
      <c r="T28" s="359"/>
    </row>
    <row r="29" spans="8:8" s="339" ht="18.0" hidden="1" customFormat="1" customHeight="1">
      <c r="A29" s="353">
        <f>IF('संकलित योग्यता प्रमाण-पत्र List'!A30="","",'संकलित योग्यता प्रमाण-पत्र List'!A30)</f>
        <v>0.0</v>
      </c>
      <c r="B29" s="354" t="str">
        <f>IF('संकलित योग्यता प्रमाण-पत्र List'!B30="","",'संकलित योग्यता प्रमाण-पत्र List'!B30)</f>
        <v/>
      </c>
      <c r="C29" s="354"/>
      <c r="D29" s="355" t="str">
        <f>IF('संकलित योग्यता प्रमाण-पत्र List'!C30="","",'संकलित योग्यता प्रमाण-पत्र List'!C30)</f>
        <v/>
      </c>
      <c r="E29" s="355" t="str">
        <f>IF('संकलित योग्यता प्रमाण-पत्र List'!E30="","",'संकलित योग्यता प्रमाण-पत्र List'!E30)</f>
        <v/>
      </c>
      <c r="F29" s="356" t="str">
        <f t="shared" si="0"/>
        <v/>
      </c>
      <c r="G29" s="356" t="str">
        <f t="shared" si="1"/>
        <v/>
      </c>
      <c r="H29" s="356" t="str">
        <f t="shared" si="2"/>
        <v/>
      </c>
      <c r="I29" s="356" t="str">
        <f t="shared" si="3"/>
        <v/>
      </c>
      <c r="J29" s="357" t="str">
        <f t="shared" si="4"/>
        <v/>
      </c>
      <c r="K29" s="357" t="str">
        <f t="shared" si="5"/>
        <v/>
      </c>
      <c r="L29" s="356" t="str">
        <f t="shared" si="6"/>
        <v/>
      </c>
      <c r="M29" s="356" t="str">
        <f t="shared" si="7"/>
        <v/>
      </c>
      <c r="N29" s="356" t="str">
        <f t="shared" si="8"/>
        <v/>
      </c>
      <c r="O29" s="357">
        <f t="shared" si="9"/>
        <v>0.0</v>
      </c>
      <c r="P29" s="358"/>
      <c r="Q29" s="358"/>
      <c r="R29" s="358"/>
      <c r="S29" s="358"/>
      <c r="T29" s="359"/>
    </row>
    <row r="30" spans="8:8" s="339" ht="18.0" hidden="1" customFormat="1" customHeight="1">
      <c r="A30" s="353">
        <f>IF('संकलित योग्यता प्रमाण-पत्र List'!A31="","",'संकलित योग्यता प्रमाण-पत्र List'!A31)</f>
        <v>0.0</v>
      </c>
      <c r="B30" s="354" t="str">
        <f>IF('संकलित योग्यता प्रमाण-पत्र List'!B31="","",'संकलित योग्यता प्रमाण-पत्र List'!B31)</f>
        <v/>
      </c>
      <c r="C30" s="354"/>
      <c r="D30" s="355" t="str">
        <f>IF('संकलित योग्यता प्रमाण-पत्र List'!C31="","",'संकलित योग्यता प्रमाण-पत्र List'!C31)</f>
        <v/>
      </c>
      <c r="E30" s="355" t="str">
        <f>IF('संकलित योग्यता प्रमाण-पत्र List'!E31="","",'संकलित योग्यता प्रमाण-पत्र List'!E31)</f>
        <v/>
      </c>
      <c r="F30" s="356" t="str">
        <f t="shared" si="0"/>
        <v/>
      </c>
      <c r="G30" s="356" t="str">
        <f t="shared" si="1"/>
        <v/>
      </c>
      <c r="H30" s="356" t="str">
        <f t="shared" si="2"/>
        <v/>
      </c>
      <c r="I30" s="356" t="str">
        <f t="shared" si="3"/>
        <v/>
      </c>
      <c r="J30" s="357" t="str">
        <f t="shared" si="4"/>
        <v/>
      </c>
      <c r="K30" s="357" t="str">
        <f t="shared" si="5"/>
        <v/>
      </c>
      <c r="L30" s="356" t="str">
        <f t="shared" si="6"/>
        <v/>
      </c>
      <c r="M30" s="356" t="str">
        <f t="shared" si="7"/>
        <v/>
      </c>
      <c r="N30" s="356" t="str">
        <f t="shared" si="8"/>
        <v/>
      </c>
      <c r="O30" s="357">
        <f t="shared" si="9"/>
        <v>0.0</v>
      </c>
      <c r="P30" s="358"/>
      <c r="Q30" s="358"/>
      <c r="R30" s="358"/>
      <c r="S30" s="358"/>
      <c r="T30" s="359"/>
    </row>
    <row r="31" spans="8:8" s="339" ht="18.0" hidden="1" customFormat="1" customHeight="1">
      <c r="A31" s="353">
        <f>IF('संकलित योग्यता प्रमाण-पत्र List'!A32="","",'संकलित योग्यता प्रमाण-पत्र List'!A32)</f>
        <v>0.0</v>
      </c>
      <c r="B31" s="354" t="str">
        <f>IF('संकलित योग्यता प्रमाण-पत्र List'!B32="","",'संकलित योग्यता प्रमाण-पत्र List'!B32)</f>
        <v/>
      </c>
      <c r="C31" s="354"/>
      <c r="D31" s="355" t="str">
        <f>IF('संकलित योग्यता प्रमाण-पत्र List'!C32="","",'संकलित योग्यता प्रमाण-पत्र List'!C32)</f>
        <v/>
      </c>
      <c r="E31" s="355" t="str">
        <f>IF('संकलित योग्यता प्रमाण-पत्र List'!E32="","",'संकलित योग्यता प्रमाण-पत्र List'!E32)</f>
        <v/>
      </c>
      <c r="F31" s="356" t="str">
        <f t="shared" si="0"/>
        <v/>
      </c>
      <c r="G31" s="356" t="str">
        <f t="shared" si="1"/>
        <v/>
      </c>
      <c r="H31" s="356" t="str">
        <f t="shared" si="2"/>
        <v/>
      </c>
      <c r="I31" s="356" t="str">
        <f t="shared" si="3"/>
        <v/>
      </c>
      <c r="J31" s="357" t="str">
        <f t="shared" si="4"/>
        <v/>
      </c>
      <c r="K31" s="357" t="str">
        <f t="shared" si="5"/>
        <v/>
      </c>
      <c r="L31" s="356" t="str">
        <f t="shared" si="6"/>
        <v/>
      </c>
      <c r="M31" s="356" t="str">
        <f t="shared" si="7"/>
        <v/>
      </c>
      <c r="N31" s="356" t="str">
        <f t="shared" si="8"/>
        <v/>
      </c>
      <c r="O31" s="357">
        <f t="shared" si="9"/>
        <v>0.0</v>
      </c>
      <c r="P31" s="358"/>
      <c r="Q31" s="358"/>
      <c r="R31" s="358"/>
      <c r="S31" s="358"/>
      <c r="T31" s="359"/>
    </row>
    <row r="32" spans="8:8" s="339" ht="18.0" hidden="1" customFormat="1" customHeight="1">
      <c r="A32" s="353">
        <f>IF('संकलित योग्यता प्रमाण-पत्र List'!A33="","",'संकलित योग्यता प्रमाण-पत्र List'!A33)</f>
        <v>0.0</v>
      </c>
      <c r="B32" s="354" t="str">
        <f>IF('संकलित योग्यता प्रमाण-पत्र List'!B33="","",'संकलित योग्यता प्रमाण-पत्र List'!B33)</f>
        <v/>
      </c>
      <c r="C32" s="354"/>
      <c r="D32" s="355" t="str">
        <f>IF('संकलित योग्यता प्रमाण-पत्र List'!C33="","",'संकलित योग्यता प्रमाण-पत्र List'!C33)</f>
        <v/>
      </c>
      <c r="E32" s="355" t="str">
        <f>IF('संकलित योग्यता प्रमाण-पत्र List'!E33="","",'संकलित योग्यता प्रमाण-पत्र List'!E33)</f>
        <v/>
      </c>
      <c r="F32" s="356" t="str">
        <f t="shared" si="0"/>
        <v/>
      </c>
      <c r="G32" s="356" t="str">
        <f t="shared" si="1"/>
        <v/>
      </c>
      <c r="H32" s="356" t="str">
        <f t="shared" si="2"/>
        <v/>
      </c>
      <c r="I32" s="356" t="str">
        <f t="shared" si="3"/>
        <v/>
      </c>
      <c r="J32" s="357" t="str">
        <f t="shared" si="4"/>
        <v/>
      </c>
      <c r="K32" s="357" t="str">
        <f t="shared" si="5"/>
        <v/>
      </c>
      <c r="L32" s="356" t="str">
        <f t="shared" si="6"/>
        <v/>
      </c>
      <c r="M32" s="356" t="str">
        <f t="shared" si="7"/>
        <v/>
      </c>
      <c r="N32" s="356" t="str">
        <f t="shared" si="8"/>
        <v/>
      </c>
      <c r="O32" s="357">
        <f t="shared" si="9"/>
        <v>0.0</v>
      </c>
      <c r="P32" s="358"/>
      <c r="Q32" s="358"/>
      <c r="R32" s="358"/>
      <c r="S32" s="358"/>
      <c r="T32" s="359"/>
    </row>
    <row r="33" spans="8:8" s="339" ht="18.0" hidden="1" customFormat="1" customHeight="1">
      <c r="A33" s="360">
        <f>IF('संकलित योग्यता प्रमाण-पत्र List'!A34="","",'संकलित योग्यता प्रमाण-पत्र List'!A34)</f>
        <v>0.0</v>
      </c>
      <c r="B33" s="361" t="str">
        <f>IF('संकलित योग्यता प्रमाण-पत्र List'!B34="","",'संकलित योग्यता प्रमाण-पत्र List'!B34)</f>
        <v/>
      </c>
      <c r="C33" s="361"/>
      <c r="D33" s="362" t="str">
        <f>IF('संकलित योग्यता प्रमाण-पत्र List'!C34="","",'संकलित योग्यता प्रमाण-पत्र List'!C34)</f>
        <v/>
      </c>
      <c r="E33" s="362" t="str">
        <f>IF('संकलित योग्यता प्रमाण-पत्र List'!E34="","",'संकलित योग्यता प्रमाण-पत्र List'!E34)</f>
        <v/>
      </c>
      <c r="F33" s="363" t="str">
        <f t="shared" si="0"/>
        <v/>
      </c>
      <c r="G33" s="363" t="str">
        <f t="shared" si="1"/>
        <v/>
      </c>
      <c r="H33" s="363" t="str">
        <f t="shared" si="2"/>
        <v/>
      </c>
      <c r="I33" s="363" t="str">
        <f t="shared" si="3"/>
        <v/>
      </c>
      <c r="J33" s="364" t="str">
        <f t="shared" si="4"/>
        <v/>
      </c>
      <c r="K33" s="364" t="str">
        <f t="shared" si="5"/>
        <v/>
      </c>
      <c r="L33" s="363" t="str">
        <f t="shared" si="6"/>
        <v/>
      </c>
      <c r="M33" s="363" t="str">
        <f t="shared" si="7"/>
        <v/>
      </c>
      <c r="N33" s="363" t="str">
        <f t="shared" si="8"/>
        <v/>
      </c>
      <c r="O33" s="364">
        <f t="shared" si="9"/>
        <v>0.0</v>
      </c>
      <c r="P33" s="365"/>
      <c r="Q33" s="365"/>
      <c r="R33" s="365"/>
      <c r="S33" s="365"/>
      <c r="T33" s="366"/>
    </row>
    <row r="34" spans="8:8" ht="21.75" customHeight="1">
      <c r="A34" s="367" t="s">
        <v>1</v>
      </c>
      <c r="B34" s="368"/>
      <c r="C34" s="368"/>
      <c r="D34" s="368"/>
      <c r="E34" s="368"/>
      <c r="F34" s="369">
        <f>SUM(F9:F33)</f>
        <v>200.0</v>
      </c>
      <c r="G34" s="369">
        <f t="shared" si="10" ref="G34:O34">SUM(G9:G33)</f>
        <v>200.0</v>
      </c>
      <c r="H34" s="369">
        <f t="shared" si="10"/>
        <v>50.0</v>
      </c>
      <c r="I34" s="369">
        <f t="shared" si="10"/>
        <v>50.0</v>
      </c>
      <c r="J34" s="369">
        <f t="shared" si="10"/>
        <v>2.5</v>
      </c>
      <c r="K34" s="369">
        <f t="shared" si="10"/>
        <v>2.5</v>
      </c>
      <c r="L34" s="369">
        <f t="shared" si="10"/>
        <v>1200.0</v>
      </c>
      <c r="M34" s="369">
        <f t="shared" si="10"/>
        <v>2000.0</v>
      </c>
      <c r="N34" s="369">
        <f t="shared" si="10"/>
        <v>100.0</v>
      </c>
      <c r="O34" s="370">
        <f t="shared" si="10"/>
        <v>3805.0</v>
      </c>
      <c r="P34" s="371"/>
      <c r="Q34" s="371"/>
      <c r="R34" s="371"/>
      <c r="S34" s="371"/>
      <c r="T34" s="372"/>
    </row>
    <row r="35" spans="8:8" ht="24.75" customHeight="1">
      <c r="A35" s="373" t="str">
        <f>IF('Master Sheet'!E1="Hindi","प्रमाणित किया जाता है कि -","Certified That-")</f>
        <v>प्रमाणित किया जाता है कि -</v>
      </c>
      <c r="B35" s="374"/>
      <c r="C35" s="374"/>
      <c r="D35" s="374"/>
      <c r="E35" s="374"/>
      <c r="F35" s="374"/>
      <c r="G35" s="374"/>
      <c r="H35" s="374"/>
      <c r="I35" s="374"/>
      <c r="J35" s="375"/>
      <c r="K35" s="375"/>
      <c r="L35" s="376" t="s">
        <v>2</v>
      </c>
      <c r="M35" s="377"/>
      <c r="N35" s="377"/>
      <c r="O35" s="378">
        <f>ROUND(O34,0)</f>
        <v>3805.0</v>
      </c>
      <c r="P35" s="375"/>
      <c r="Q35" s="379"/>
      <c r="R35" s="379"/>
      <c r="S35" s="379"/>
      <c r="T35" s="380"/>
    </row>
    <row r="36" spans="8:8" ht="18.0" customHeight="1">
      <c r="A36" s="381" t="str">
        <f>IF('Master Sheet'!E1="Hindi","1- किराया कन्सेशन दर से चार्ज किया गया है l","1- Rent/Fare charged at concessional rate.")</f>
        <v>1- किराया कन्सेशन दर से चार्ज किया गया है l</v>
      </c>
      <c r="B36" s="382"/>
      <c r="C36" s="382"/>
      <c r="D36" s="382"/>
      <c r="E36" s="382"/>
      <c r="F36" s="382"/>
      <c r="G36" s="382"/>
      <c r="H36" s="382"/>
      <c r="I36" s="382"/>
      <c r="J36" s="383"/>
      <c r="K36" s="384"/>
      <c r="L36" s="385" t="s">
        <v>175</v>
      </c>
      <c r="M36" s="386"/>
      <c r="N36" s="386"/>
      <c r="O36" s="387"/>
      <c r="P36" s="384"/>
      <c r="Q36" s="388"/>
      <c r="R36" s="388"/>
      <c r="S36" s="388"/>
      <c r="T36" s="389"/>
    </row>
    <row r="37" spans="8:8" ht="26.25" customHeight="1">
      <c r="A37" s="390" t="str">
        <f>IF('Master Sheet'!E1="Hindi","2- अनुसांगिक प्रभार एवं तांगा चार्ज विभागीय दर के अनुसार है l","2- Incidental charges and tonga/taxi charges are as per departmental rates.")</f>
        <v>2- अनुसांगिक प्रभार एवं तांगा चार्ज विभागीय दर के अनुसार है l</v>
      </c>
      <c r="B37" s="391"/>
      <c r="C37" s="391"/>
      <c r="D37" s="391"/>
      <c r="E37" s="391"/>
      <c r="F37" s="391"/>
      <c r="G37" s="391"/>
      <c r="H37" s="391"/>
      <c r="I37" s="391"/>
      <c r="J37" s="383"/>
      <c r="K37" s="384"/>
      <c r="L37" s="392"/>
      <c r="M37" s="393"/>
      <c r="N37" s="393"/>
      <c r="O37" s="394"/>
      <c r="P37" s="384"/>
      <c r="Q37" s="388"/>
      <c r="R37" s="388"/>
      <c r="S37" s="388"/>
      <c r="T37" s="389"/>
    </row>
    <row r="38" spans="8:8" ht="18.75">
      <c r="A38" s="381" t="str">
        <f>IF('Master Sheet'!E1="Hindi","3- दैनिक भत्ता/व्यय विभागीय दर के अनुसार है l","3- Daily allowance/expenses are as per departmental rates.")</f>
        <v>3- दैनिक भत्ता/व्यय विभागीय दर के अनुसार है l</v>
      </c>
      <c r="B38" s="382"/>
      <c r="C38" s="382"/>
      <c r="D38" s="382"/>
      <c r="E38" s="382"/>
      <c r="F38" s="382"/>
      <c r="G38" s="382"/>
      <c r="H38" s="382"/>
      <c r="I38" s="382"/>
      <c r="J38" s="395"/>
      <c r="K38" s="395"/>
      <c r="L38" s="396"/>
      <c r="M38" s="396"/>
      <c r="N38" s="396"/>
      <c r="O38" s="396"/>
      <c r="P38" s="384"/>
      <c r="Q38" s="388"/>
      <c r="R38" s="388"/>
      <c r="S38" s="388"/>
      <c r="T38" s="389"/>
    </row>
    <row r="39" spans="8:8" ht="51.75" customHeight="1">
      <c r="A39" s="397" t="s">
        <v>3</v>
      </c>
      <c r="B39" s="398"/>
      <c r="C39" s="398"/>
      <c r="D39" s="398"/>
      <c r="E39" s="398"/>
      <c r="F39" s="398"/>
      <c r="G39" s="398"/>
      <c r="H39" s="398"/>
      <c r="I39" s="398"/>
      <c r="J39" s="398"/>
      <c r="K39" s="398" t="s">
        <v>4</v>
      </c>
      <c r="L39" s="398"/>
      <c r="M39" s="398"/>
      <c r="N39" s="398"/>
      <c r="O39" s="398"/>
      <c r="P39" s="398"/>
      <c r="Q39" s="398"/>
      <c r="R39" s="398"/>
      <c r="S39" s="398"/>
      <c r="T39" s="399"/>
    </row>
    <row r="40" spans="8:8" ht="15.0"/>
  </sheetData>
  <sheetProtection password="e8fa" sheet="1" objects="1" scenarios="1" formatColumns="0" formatRows="0"/>
  <mergeCells count="79">
    <mergeCell ref="A39:J39"/>
    <mergeCell ref="P33:T33"/>
    <mergeCell ref="A37:I37"/>
    <mergeCell ref="P34:T34"/>
    <mergeCell ref="P12:T12"/>
    <mergeCell ref="P28:T28"/>
    <mergeCell ref="P22:T22"/>
    <mergeCell ref="P17:T17"/>
    <mergeCell ref="J6:L6"/>
    <mergeCell ref="A2:T2"/>
    <mergeCell ref="A1:T1"/>
    <mergeCell ref="P30:T30"/>
    <mergeCell ref="P7:T8"/>
    <mergeCell ref="B33:C33"/>
    <mergeCell ref="P13:T13"/>
    <mergeCell ref="P32:T32"/>
    <mergeCell ref="A38:I38"/>
    <mergeCell ref="L35:N35"/>
    <mergeCell ref="L36:O37"/>
    <mergeCell ref="A35:I35"/>
    <mergeCell ref="P9:T9"/>
    <mergeCell ref="D7:D8"/>
    <mergeCell ref="B20:C20"/>
    <mergeCell ref="M7:M8"/>
    <mergeCell ref="A6:C6"/>
    <mergeCell ref="A3:T4"/>
    <mergeCell ref="N7:N8"/>
    <mergeCell ref="P31:T31"/>
    <mergeCell ref="A36:I36"/>
    <mergeCell ref="K39:T39"/>
    <mergeCell ref="O7:O8"/>
    <mergeCell ref="B10:C10"/>
    <mergeCell ref="D6:I6"/>
    <mergeCell ref="B30:C30"/>
    <mergeCell ref="P21:T21"/>
    <mergeCell ref="B32:C32"/>
    <mergeCell ref="B31:C31"/>
    <mergeCell ref="P29:T29"/>
    <mergeCell ref="P26:T26"/>
    <mergeCell ref="P16:T16"/>
    <mergeCell ref="P11:T11"/>
    <mergeCell ref="A34:E34"/>
    <mergeCell ref="P27:T27"/>
    <mergeCell ref="P24:T24"/>
    <mergeCell ref="P25:T25"/>
    <mergeCell ref="P19:T19"/>
    <mergeCell ref="P20:T20"/>
    <mergeCell ref="B16:C16"/>
    <mergeCell ref="F7:G7"/>
    <mergeCell ref="B11:C11"/>
    <mergeCell ref="B9:C9"/>
    <mergeCell ref="E7:E8"/>
    <mergeCell ref="B12:C12"/>
    <mergeCell ref="B14:C14"/>
    <mergeCell ref="P18:T18"/>
    <mergeCell ref="A7:A8"/>
    <mergeCell ref="P6:Q6"/>
    <mergeCell ref="P10:T10"/>
    <mergeCell ref="P14:T14"/>
    <mergeCell ref="B28:C28"/>
    <mergeCell ref="B18:C18"/>
    <mergeCell ref="B24:C24"/>
    <mergeCell ref="B21:C21"/>
    <mergeCell ref="B26:C26"/>
    <mergeCell ref="B29:C29"/>
    <mergeCell ref="P15:T15"/>
    <mergeCell ref="B7:C8"/>
    <mergeCell ref="P23:T23"/>
    <mergeCell ref="A5:T5"/>
    <mergeCell ref="B17:C17"/>
    <mergeCell ref="B27:C27"/>
    <mergeCell ref="B22:C22"/>
    <mergeCell ref="B19:C19"/>
    <mergeCell ref="B15:C15"/>
    <mergeCell ref="B25:C25"/>
    <mergeCell ref="J7:K7"/>
    <mergeCell ref="B13:C13"/>
    <mergeCell ref="H7:I7"/>
    <mergeCell ref="B23:C23"/>
  </mergeCells>
  <conditionalFormatting sqref="A1:A6 B1:T4 B6:T6 O9:O33 A9:A33">
    <cfRule type="cellIs" operator="equal" priority="4" dxfId="2">
      <formula>0</formula>
    </cfRule>
  </conditionalFormatting>
  <pageMargins left="0.35433070866141736" right="0.2755905511811024" top="0.15748031496062992" bottom="0.1968503937007874" header="0.11811023622047245" footer="0.11811023622047245"/>
  <pageSetup paperSize="9" scale="73" orientation="landscape"/>
</worksheet>
</file>

<file path=xl/worksheets/sheet7.xml><?xml version="1.0" encoding="utf-8"?>
<worksheet xmlns:r="http://schemas.openxmlformats.org/officeDocument/2006/relationships" xmlns="http://schemas.openxmlformats.org/spreadsheetml/2006/main">
  <sheetPr>
    <tabColor rgb="FF00B0F0"/>
  </sheetPr>
  <dimension ref="A1:T30"/>
  <sheetViews>
    <sheetView workbookViewId="0" topLeftCell="A6" zoomScale="40">
      <selection activeCell="Q21" sqref="Q21:Q22"/>
    </sheetView>
  </sheetViews>
  <sheetFormatPr defaultRowHeight="33.75" defaultColWidth="0"/>
  <cols>
    <col min="1" max="1" customWidth="1" width="3.5703125" style="33"/>
    <col min="2" max="2" customWidth="1" width="8.855469" style="400"/>
    <col min="3" max="3" customWidth="1" width="48.285156" style="400"/>
    <col min="4" max="4" customWidth="1" width="38.570312" style="400"/>
    <col min="5" max="5" customWidth="1" width="16.140625" style="400"/>
    <col min="6" max="6" customWidth="1" width="29.0" style="400"/>
    <col min="7" max="7" customWidth="1" width="45.42578" style="401"/>
    <col min="8" max="8" customWidth="1" width="24.285156" style="400"/>
    <col min="9" max="10" customWidth="1" width="6.4257812" style="400"/>
    <col min="11" max="13" customWidth="1" width="9.140625" style="400"/>
    <col min="14" max="14" customWidth="1" width="9.7109375" style="400"/>
    <col min="15" max="15" customWidth="1" width="20.855469" style="400"/>
    <col min="16" max="16" customWidth="1" width="23.710938" style="400"/>
    <col min="17" max="17" customWidth="1" width="22.710938" style="400"/>
    <col min="18" max="18" customWidth="1" width="29.570312" style="400"/>
    <col min="19" max="19" customWidth="1" width="4.140625" style="33"/>
    <col min="20" max="16384" hidden="1" customWidth="0" width="9.140625" style="33"/>
  </cols>
  <sheetData>
    <row r="1" spans="8:8" ht="19.5" customHeight="1">
      <c r="A1" s="218"/>
      <c r="B1" s="218"/>
      <c r="C1" s="218"/>
      <c r="D1" s="218"/>
      <c r="E1" s="218"/>
      <c r="F1" s="218"/>
      <c r="G1" s="218"/>
      <c r="H1" s="218"/>
      <c r="I1" s="218"/>
      <c r="J1" s="218"/>
      <c r="K1" s="218"/>
      <c r="L1" s="218"/>
      <c r="M1" s="218"/>
      <c r="N1" s="218"/>
      <c r="O1" s="218"/>
      <c r="P1" s="218"/>
      <c r="Q1" s="218"/>
      <c r="R1" s="218"/>
      <c r="S1" s="218"/>
    </row>
    <row r="2" spans="8:8" ht="45.0">
      <c r="A2" s="218"/>
      <c r="B2" s="402" t="str">
        <f>'संकलित योग्यता प्रमाण-पत्र List'!A1</f>
        <v>विद्यालय का नाम :-राउमावि रायमलवाडा</v>
      </c>
      <c r="C2" s="403"/>
      <c r="D2" s="403"/>
      <c r="E2" s="403"/>
      <c r="F2" s="403"/>
      <c r="G2" s="403"/>
      <c r="H2" s="403"/>
      <c r="I2" s="403"/>
      <c r="J2" s="403"/>
      <c r="K2" s="403"/>
      <c r="L2" s="403"/>
      <c r="M2" s="403"/>
      <c r="N2" s="403"/>
      <c r="O2" s="403"/>
      <c r="P2" s="403"/>
      <c r="Q2" s="403"/>
      <c r="R2" s="404"/>
      <c r="S2" s="218"/>
    </row>
    <row r="3" spans="8:8" ht="33.0">
      <c r="A3" s="218"/>
      <c r="B3" s="405" t="str">
        <f>CONCATENATE('संकलित योग्यता प्रमाण-पत्र List'!A2)</f>
        <v>67 वीं जिला स्तरीय खो-खो प्रतियोगिता (सत्र :-2023-24)</v>
      </c>
      <c r="C3" s="406"/>
      <c r="D3" s="406"/>
      <c r="E3" s="406"/>
      <c r="F3" s="406"/>
      <c r="G3" s="406"/>
      <c r="H3" s="406"/>
      <c r="I3" s="406"/>
      <c r="J3" s="406"/>
      <c r="K3" s="406"/>
      <c r="L3" s="406"/>
      <c r="M3" s="406"/>
      <c r="N3" s="406"/>
      <c r="O3" s="406"/>
      <c r="P3" s="406"/>
      <c r="Q3" s="406"/>
      <c r="R3" s="407"/>
      <c r="S3" s="218"/>
    </row>
    <row r="4" spans="8:8" ht="35.25">
      <c r="A4" s="218"/>
      <c r="B4" s="408" t="str">
        <f>CONCATENATE('Master Sheet'!O2,'Master Sheet'!P2,"       ",'Master Sheet'!O3,'Master Sheet'!P3,"       ",'Master Sheet'!O4,'Master Sheet'!P4)</f>
        <v>दल प्रभारी :-जगदीशराम       दल प्रशिक्षक :-सोहनराम       दल प्रबंधक :-उम्मेद</v>
      </c>
      <c r="C4" s="409"/>
      <c r="D4" s="409"/>
      <c r="E4" s="409"/>
      <c r="F4" s="409"/>
      <c r="G4" s="409"/>
      <c r="H4" s="409"/>
      <c r="I4" s="409"/>
      <c r="J4" s="409"/>
      <c r="K4" s="409"/>
      <c r="L4" s="409"/>
      <c r="M4" s="409"/>
      <c r="N4" s="409"/>
      <c r="O4" s="409"/>
      <c r="P4" s="409"/>
      <c r="Q4" s="409"/>
      <c r="R4" s="410"/>
      <c r="S4" s="218"/>
    </row>
    <row r="5" spans="8:8" ht="44.25" customHeight="1">
      <c r="A5" s="218"/>
      <c r="B5" s="411" t="s">
        <v>169</v>
      </c>
      <c r="C5" s="412" t="str">
        <f>'संकलित योग्यता प्रमाण-पत्र List'!B8</f>
        <v>खिलाडी का नाम</v>
      </c>
      <c r="D5" s="412" t="str">
        <f>'संकलित योग्यता प्रमाण-पत्र List'!C8</f>
        <v>पिता का नाम</v>
      </c>
      <c r="E5" s="412" t="str">
        <f>'संकलित योग्यता प्रमाण-पत्र List'!E8</f>
        <v>कक्षा एवं वर्ग</v>
      </c>
      <c r="F5" s="412" t="str">
        <f>'Master Sheet'!W7</f>
        <v>खिलाडी के मोबाइल नंबर</v>
      </c>
      <c r="G5" s="412" t="str">
        <f>IF('Master Sheet'!E1="hindi","विद्यालय का नाम","School's Name")</f>
        <v>विद्यालय का नाम</v>
      </c>
      <c r="H5" s="412" t="str">
        <f>IF('Master Sheet'!F1="hindi","जन्म तिथि","Date Of Birth")</f>
        <v>Date Of Birth</v>
      </c>
      <c r="I5" s="412" t="str">
        <f>IF('Master Sheet'!F1="hindi","आयु","Age")</f>
        <v>Age</v>
      </c>
      <c r="J5" s="412"/>
      <c r="K5" s="413">
        <f>'Master Sheet'!N5</f>
        <v>45169.0</v>
      </c>
      <c r="L5" s="413"/>
      <c r="M5" s="413"/>
      <c r="N5" s="414" t="str">
        <f>IF('Master Sheet'!F1="hindi","तक","Till")</f>
        <v>Till</v>
      </c>
      <c r="O5" s="412" t="str">
        <f>'संकलित योग्यता प्रमाण-पत्र List'!F8</f>
        <v>प्रवेशांक </v>
      </c>
      <c r="P5" s="412" t="str">
        <f>'संकलित योग्यता प्रमाण-पत्र List'!G8</f>
        <v>प्रवेश दिनांक</v>
      </c>
      <c r="Q5" s="412" t="str">
        <f>IF('Master Sheet'!F1="hindi","प्रदत्त प्रमाण-पत्र संख्या","Certificate number provided")</f>
        <v>Certificate number provided</v>
      </c>
      <c r="R5" s="415" t="str">
        <f>'संकलित योग्यता प्रमाण-पत्र List'!R8</f>
        <v>खिलाडी के हस्ताक्षर</v>
      </c>
      <c r="S5" s="218"/>
    </row>
    <row r="6" spans="8:8" ht="43.5" customHeight="1">
      <c r="A6" s="218"/>
      <c r="B6" s="416"/>
      <c r="C6" s="417"/>
      <c r="D6" s="417"/>
      <c r="E6" s="417"/>
      <c r="F6" s="417"/>
      <c r="G6" s="417"/>
      <c r="H6" s="417"/>
      <c r="I6" s="417" t="str">
        <f>'संकलित योग्यता प्रमाण-पत्र List'!J9</f>
        <v>दिन</v>
      </c>
      <c r="J6" s="417"/>
      <c r="K6" s="417" t="str">
        <f>'संकलित योग्यता प्रमाण-पत्र List'!K9</f>
        <v>माह</v>
      </c>
      <c r="L6" s="417"/>
      <c r="M6" s="417" t="str">
        <f>'संकलित योग्यता प्रमाण-पत्र List'!L9</f>
        <v>वर्ष</v>
      </c>
      <c r="N6" s="417"/>
      <c r="O6" s="417"/>
      <c r="P6" s="417"/>
      <c r="Q6" s="417"/>
      <c r="R6" s="418"/>
      <c r="S6" s="218"/>
    </row>
    <row r="7" spans="8:8" ht="52.5" customHeight="1">
      <c r="A7" s="218"/>
      <c r="B7" s="419">
        <f>'संकलित योग्यता प्रमाण-पत्र List'!A10</f>
        <v>1.0</v>
      </c>
      <c r="C7" s="420" t="str">
        <f>'संकलित योग्यता प्रमाण-पत्र List'!B10</f>
        <v>RAM</v>
      </c>
      <c r="D7" s="420" t="str">
        <f>'संकलित योग्यता प्रमाण-पत्र List'!C10</f>
        <v>SHYAM</v>
      </c>
      <c r="E7" s="420" t="str">
        <f>'संकलित योग्यता प्रमाण-पत्र List'!E10</f>
        <v>10-A</v>
      </c>
      <c r="F7" s="420">
        <f>'Master Sheet'!W9</f>
        <v>1.23456789E9</v>
      </c>
      <c r="G7" s="420" t="str">
        <f>'Master Sheet'!$D$2</f>
        <v>राउमावि रायमलवाडा</v>
      </c>
      <c r="H7" s="421">
        <f>'संकलित योग्यता प्रमाण-पत्र List'!H10</f>
        <v>40219.0</v>
      </c>
      <c r="I7" s="422">
        <f>'संकलित योग्यता प्रमाण-पत्र List'!J10</f>
        <v>21.0</v>
      </c>
      <c r="J7" s="422"/>
      <c r="K7" s="422">
        <f>'संकलित योग्यता प्रमाण-पत्र List'!K10</f>
        <v>6.0</v>
      </c>
      <c r="L7" s="422"/>
      <c r="M7" s="422">
        <f>'संकलित योग्यता प्रमाण-पत्र List'!L10</f>
        <v>13.0</v>
      </c>
      <c r="N7" s="422"/>
      <c r="O7" s="423" t="str">
        <f>'संकलित योग्यता प्रमाण-पत्र List'!F10</f>
        <v>598/2016</v>
      </c>
      <c r="P7" s="421">
        <f>'संकलित योग्यता प्रमाण-पत्र List'!G10</f>
        <v>43862.0</v>
      </c>
      <c r="Q7" s="424"/>
      <c r="R7" s="425"/>
      <c r="S7" s="218"/>
    </row>
    <row r="8" spans="8:8" ht="52.5" customHeight="1">
      <c r="A8" s="218"/>
      <c r="B8" s="426">
        <f>'संकलित योग्यता प्रमाण-पत्र List'!A11</f>
        <v>2.0</v>
      </c>
      <c r="C8" s="427" t="str">
        <f>'संकलित योग्यता प्रमाण-पत्र List'!B11</f>
        <v>ABC</v>
      </c>
      <c r="D8" s="427" t="str">
        <f>'संकलित योग्यता प्रमाण-पत्र List'!C11</f>
        <v>GHHH</v>
      </c>
      <c r="E8" s="427" t="str">
        <f>'संकलित योग्यता प्रमाण-पत्र List'!E11</f>
        <v>9-A</v>
      </c>
      <c r="F8" s="427">
        <f>'Master Sheet'!W10</f>
        <v>9.0E9</v>
      </c>
      <c r="G8" s="427" t="str">
        <f>'Master Sheet'!$D$2</f>
        <v>राउमावि रायमलवाडा</v>
      </c>
      <c r="H8" s="428">
        <f>'संकलित योग्यता प्रमाण-पत्र List'!H11</f>
        <v>41065.0</v>
      </c>
      <c r="I8" s="429">
        <f>'संकलित योग्यता प्रमाण-पत्र List'!J11</f>
        <v>26.0</v>
      </c>
      <c r="J8" s="429"/>
      <c r="K8" s="429">
        <f>'संकलित योग्यता प्रमाण-पत्र List'!K11</f>
        <v>2.0</v>
      </c>
      <c r="L8" s="429"/>
      <c r="M8" s="429">
        <f>'संकलित योग्यता प्रमाण-पत्र List'!L11</f>
        <v>11.0</v>
      </c>
      <c r="N8" s="429"/>
      <c r="O8" s="430">
        <f>'संकलित योग्यता प्रमाण-पत्र List'!F11</f>
        <v>699.0</v>
      </c>
      <c r="P8" s="428">
        <f>'संकलित योग्यता प्रमाण-पत्र List'!G11</f>
        <v>44743.0</v>
      </c>
      <c r="Q8" s="431"/>
      <c r="R8" s="432"/>
      <c r="S8" s="218"/>
    </row>
    <row r="9" spans="8:8" ht="52.5" customHeight="1">
      <c r="A9" s="218"/>
      <c r="B9" s="426">
        <f>'संकलित योग्यता प्रमाण-पत्र List'!A12</f>
        <v>3.0</v>
      </c>
      <c r="C9" s="427" t="str">
        <f>'संकलित योग्यता प्रमाण-पत्र List'!B12</f>
        <v/>
      </c>
      <c r="D9" s="427" t="str">
        <f>'संकलित योग्यता प्रमाण-पत्र List'!C12</f>
        <v/>
      </c>
      <c r="E9" s="427" t="str">
        <f>'संकलित योग्यता प्रमाण-पत्र List'!E12</f>
        <v/>
      </c>
      <c r="F9" s="427">
        <f>'Master Sheet'!W11</f>
        <v>0.0</v>
      </c>
      <c r="G9" s="427" t="str">
        <f>'Master Sheet'!$D$2</f>
        <v>राउमावि रायमलवाडा</v>
      </c>
      <c r="H9" s="428" t="str">
        <f>'संकलित योग्यता प्रमाण-पत्र List'!H12</f>
        <v/>
      </c>
      <c r="I9" s="429" t="str">
        <f>'संकलित योग्यता प्रमाण-पत्र List'!J12</f>
        <v/>
      </c>
      <c r="J9" s="429"/>
      <c r="K9" s="429" t="str">
        <f>'संकलित योग्यता प्रमाण-पत्र List'!K12</f>
        <v/>
      </c>
      <c r="L9" s="429"/>
      <c r="M9" s="429" t="str">
        <f>'संकलित योग्यता प्रमाण-पत्र List'!L12</f>
        <v/>
      </c>
      <c r="N9" s="429"/>
      <c r="O9" s="430" t="str">
        <f>'संकलित योग्यता प्रमाण-पत्र List'!F12</f>
        <v/>
      </c>
      <c r="P9" s="428" t="str">
        <f>'संकलित योग्यता प्रमाण-पत्र List'!G12</f>
        <v/>
      </c>
      <c r="Q9" s="431"/>
      <c r="R9" s="432"/>
      <c r="S9" s="218"/>
    </row>
    <row r="10" spans="8:8" ht="52.5" customHeight="1">
      <c r="A10" s="218"/>
      <c r="B10" s="426">
        <f>'संकलित योग्यता प्रमाण-पत्र List'!A13</f>
        <v>4.0</v>
      </c>
      <c r="C10" s="427" t="str">
        <f>'संकलित योग्यता प्रमाण-पत्र List'!B13</f>
        <v/>
      </c>
      <c r="D10" s="427" t="str">
        <f>'संकलित योग्यता प्रमाण-पत्र List'!C13</f>
        <v/>
      </c>
      <c r="E10" s="427" t="str">
        <f>'संकलित योग्यता प्रमाण-पत्र List'!E13</f>
        <v/>
      </c>
      <c r="F10" s="427">
        <f>'Master Sheet'!W12</f>
        <v>0.0</v>
      </c>
      <c r="G10" s="427" t="str">
        <f>'Master Sheet'!$D$2</f>
        <v>राउमावि रायमलवाडा</v>
      </c>
      <c r="H10" s="428" t="str">
        <f>'संकलित योग्यता प्रमाण-पत्र List'!H13</f>
        <v/>
      </c>
      <c r="I10" s="429" t="str">
        <f>'संकलित योग्यता प्रमाण-पत्र List'!J13</f>
        <v/>
      </c>
      <c r="J10" s="429"/>
      <c r="K10" s="429" t="str">
        <f>'संकलित योग्यता प्रमाण-पत्र List'!K13</f>
        <v/>
      </c>
      <c r="L10" s="429"/>
      <c r="M10" s="429" t="str">
        <f>'संकलित योग्यता प्रमाण-पत्र List'!L13</f>
        <v/>
      </c>
      <c r="N10" s="429"/>
      <c r="O10" s="430" t="str">
        <f>'संकलित योग्यता प्रमाण-पत्र List'!F13</f>
        <v/>
      </c>
      <c r="P10" s="428" t="str">
        <f>'संकलित योग्यता प्रमाण-पत्र List'!G13</f>
        <v/>
      </c>
      <c r="Q10" s="431"/>
      <c r="R10" s="432"/>
      <c r="S10" s="218"/>
    </row>
    <row r="11" spans="8:8" ht="52.5" customHeight="1">
      <c r="A11" s="218"/>
      <c r="B11" s="426">
        <f>'संकलित योग्यता प्रमाण-पत्र List'!A14</f>
        <v>5.0</v>
      </c>
      <c r="C11" s="427" t="str">
        <f>'संकलित योग्यता प्रमाण-पत्र List'!B14</f>
        <v/>
      </c>
      <c r="D11" s="427" t="str">
        <f>'संकलित योग्यता प्रमाण-पत्र List'!C14</f>
        <v/>
      </c>
      <c r="E11" s="427" t="str">
        <f>'संकलित योग्यता प्रमाण-पत्र List'!E14</f>
        <v/>
      </c>
      <c r="F11" s="427">
        <f>'Master Sheet'!W13</f>
        <v>0.0</v>
      </c>
      <c r="G11" s="427" t="str">
        <f>'Master Sheet'!$D$2</f>
        <v>राउमावि रायमलवाडा</v>
      </c>
      <c r="H11" s="428" t="str">
        <f>'संकलित योग्यता प्रमाण-पत्र List'!H14</f>
        <v/>
      </c>
      <c r="I11" s="429" t="str">
        <f>'संकलित योग्यता प्रमाण-पत्र List'!J14</f>
        <v/>
      </c>
      <c r="J11" s="429"/>
      <c r="K11" s="429" t="str">
        <f>'संकलित योग्यता प्रमाण-पत्र List'!K14</f>
        <v/>
      </c>
      <c r="L11" s="429"/>
      <c r="M11" s="429" t="str">
        <f>'संकलित योग्यता प्रमाण-पत्र List'!L14</f>
        <v/>
      </c>
      <c r="N11" s="429"/>
      <c r="O11" s="430" t="str">
        <f>'संकलित योग्यता प्रमाण-पत्र List'!F14</f>
        <v/>
      </c>
      <c r="P11" s="428" t="str">
        <f>'संकलित योग्यता प्रमाण-पत्र List'!G14</f>
        <v/>
      </c>
      <c r="Q11" s="431"/>
      <c r="R11" s="432"/>
      <c r="S11" s="218"/>
    </row>
    <row r="12" spans="8:8" ht="52.5" customHeight="1">
      <c r="A12" s="218"/>
      <c r="B12" s="426">
        <f>'संकलित योग्यता प्रमाण-पत्र List'!A15</f>
        <v>6.0</v>
      </c>
      <c r="C12" s="427" t="str">
        <f>'संकलित योग्यता प्रमाण-पत्र List'!B15</f>
        <v/>
      </c>
      <c r="D12" s="427" t="str">
        <f>'संकलित योग्यता प्रमाण-पत्र List'!C15</f>
        <v/>
      </c>
      <c r="E12" s="427" t="str">
        <f>'संकलित योग्यता प्रमाण-पत्र List'!E15</f>
        <v/>
      </c>
      <c r="F12" s="427">
        <f>'Master Sheet'!W14</f>
        <v>0.0</v>
      </c>
      <c r="G12" s="427" t="str">
        <f>'Master Sheet'!$D$2</f>
        <v>राउमावि रायमलवाडा</v>
      </c>
      <c r="H12" s="428" t="str">
        <f>'संकलित योग्यता प्रमाण-पत्र List'!H15</f>
        <v/>
      </c>
      <c r="I12" s="429" t="str">
        <f>'संकलित योग्यता प्रमाण-पत्र List'!J15</f>
        <v/>
      </c>
      <c r="J12" s="429"/>
      <c r="K12" s="429" t="str">
        <f>'संकलित योग्यता प्रमाण-पत्र List'!K15</f>
        <v/>
      </c>
      <c r="L12" s="429"/>
      <c r="M12" s="429" t="str">
        <f>'संकलित योग्यता प्रमाण-पत्र List'!L15</f>
        <v/>
      </c>
      <c r="N12" s="429"/>
      <c r="O12" s="430" t="str">
        <f>'संकलित योग्यता प्रमाण-पत्र List'!F15</f>
        <v/>
      </c>
      <c r="P12" s="428" t="str">
        <f>'संकलित योग्यता प्रमाण-पत्र List'!G15</f>
        <v/>
      </c>
      <c r="Q12" s="431"/>
      <c r="R12" s="432"/>
      <c r="S12" s="218"/>
    </row>
    <row r="13" spans="8:8" ht="52.5" customHeight="1">
      <c r="A13" s="218"/>
      <c r="B13" s="426">
        <f>'संकलित योग्यता प्रमाण-पत्र List'!A16</f>
        <v>7.0</v>
      </c>
      <c r="C13" s="427" t="str">
        <f>'संकलित योग्यता प्रमाण-पत्र List'!B16</f>
        <v/>
      </c>
      <c r="D13" s="427" t="str">
        <f>'संकलित योग्यता प्रमाण-पत्र List'!C16</f>
        <v/>
      </c>
      <c r="E13" s="427" t="str">
        <f>'संकलित योग्यता प्रमाण-पत्र List'!E16</f>
        <v/>
      </c>
      <c r="F13" s="427">
        <f>'Master Sheet'!W15</f>
        <v>0.0</v>
      </c>
      <c r="G13" s="427" t="str">
        <f>'Master Sheet'!$D$2</f>
        <v>राउमावि रायमलवाडा</v>
      </c>
      <c r="H13" s="428" t="str">
        <f>'संकलित योग्यता प्रमाण-पत्र List'!H16</f>
        <v/>
      </c>
      <c r="I13" s="429" t="str">
        <f>'संकलित योग्यता प्रमाण-पत्र List'!J16</f>
        <v/>
      </c>
      <c r="J13" s="429"/>
      <c r="K13" s="429" t="str">
        <f>'संकलित योग्यता प्रमाण-पत्र List'!K16</f>
        <v/>
      </c>
      <c r="L13" s="429"/>
      <c r="M13" s="429" t="str">
        <f>'संकलित योग्यता प्रमाण-पत्र List'!L16</f>
        <v/>
      </c>
      <c r="N13" s="429"/>
      <c r="O13" s="430" t="str">
        <f>'संकलित योग्यता प्रमाण-पत्र List'!F16</f>
        <v/>
      </c>
      <c r="P13" s="428" t="str">
        <f>'संकलित योग्यता प्रमाण-पत्र List'!G16</f>
        <v/>
      </c>
      <c r="Q13" s="431"/>
      <c r="R13" s="432"/>
      <c r="S13" s="218"/>
    </row>
    <row r="14" spans="8:8" ht="52.5" customHeight="1">
      <c r="A14" s="218"/>
      <c r="B14" s="426">
        <f>'संकलित योग्यता प्रमाण-पत्र List'!A17</f>
        <v>8.0</v>
      </c>
      <c r="C14" s="427" t="str">
        <f>'संकलित योग्यता प्रमाण-पत्र List'!B17</f>
        <v/>
      </c>
      <c r="D14" s="427" t="str">
        <f>'संकलित योग्यता प्रमाण-पत्र List'!C17</f>
        <v/>
      </c>
      <c r="E14" s="427" t="str">
        <f>'संकलित योग्यता प्रमाण-पत्र List'!E17</f>
        <v/>
      </c>
      <c r="F14" s="427">
        <f>'Master Sheet'!W16</f>
        <v>0.0</v>
      </c>
      <c r="G14" s="427" t="str">
        <f>'Master Sheet'!$D$2</f>
        <v>राउमावि रायमलवाडा</v>
      </c>
      <c r="H14" s="428" t="str">
        <f>'संकलित योग्यता प्रमाण-पत्र List'!H17</f>
        <v/>
      </c>
      <c r="I14" s="429" t="str">
        <f>'संकलित योग्यता प्रमाण-पत्र List'!J17</f>
        <v/>
      </c>
      <c r="J14" s="429"/>
      <c r="K14" s="429" t="str">
        <f>'संकलित योग्यता प्रमाण-पत्र List'!K17</f>
        <v/>
      </c>
      <c r="L14" s="429"/>
      <c r="M14" s="429" t="str">
        <f>'संकलित योग्यता प्रमाण-पत्र List'!L17</f>
        <v/>
      </c>
      <c r="N14" s="429"/>
      <c r="O14" s="430" t="str">
        <f>'संकलित योग्यता प्रमाण-पत्र List'!F17</f>
        <v/>
      </c>
      <c r="P14" s="428" t="str">
        <f>'संकलित योग्यता प्रमाण-पत्र List'!G17</f>
        <v/>
      </c>
      <c r="Q14" s="431"/>
      <c r="R14" s="432"/>
      <c r="S14" s="218"/>
    </row>
    <row r="15" spans="8:8" ht="52.5" customHeight="1">
      <c r="A15" s="218"/>
      <c r="B15" s="426">
        <f>'संकलित योग्यता प्रमाण-पत्र List'!A18</f>
        <v>9.0</v>
      </c>
      <c r="C15" s="427" t="str">
        <f>'संकलित योग्यता प्रमाण-पत्र List'!B18</f>
        <v/>
      </c>
      <c r="D15" s="427" t="str">
        <f>'संकलित योग्यता प्रमाण-पत्र List'!C18</f>
        <v/>
      </c>
      <c r="E15" s="427" t="str">
        <f>'संकलित योग्यता प्रमाण-पत्र List'!E18</f>
        <v/>
      </c>
      <c r="F15" s="427">
        <f>'Master Sheet'!W17</f>
        <v>0.0</v>
      </c>
      <c r="G15" s="427" t="str">
        <f>'Master Sheet'!$D$2</f>
        <v>राउमावि रायमलवाडा</v>
      </c>
      <c r="H15" s="428" t="str">
        <f>'संकलित योग्यता प्रमाण-पत्र List'!H18</f>
        <v/>
      </c>
      <c r="I15" s="429" t="str">
        <f>'संकलित योग्यता प्रमाण-पत्र List'!J18</f>
        <v/>
      </c>
      <c r="J15" s="429"/>
      <c r="K15" s="429" t="str">
        <f>'संकलित योग्यता प्रमाण-पत्र List'!K18</f>
        <v/>
      </c>
      <c r="L15" s="429"/>
      <c r="M15" s="429" t="str">
        <f>'संकलित योग्यता प्रमाण-पत्र List'!L18</f>
        <v/>
      </c>
      <c r="N15" s="429"/>
      <c r="O15" s="430" t="str">
        <f>'संकलित योग्यता प्रमाण-पत्र List'!F18</f>
        <v/>
      </c>
      <c r="P15" s="428" t="str">
        <f>'संकलित योग्यता प्रमाण-पत्र List'!G18</f>
        <v/>
      </c>
      <c r="Q15" s="431"/>
      <c r="R15" s="432"/>
      <c r="S15" s="218"/>
    </row>
    <row r="16" spans="8:8" ht="52.5" customHeight="1">
      <c r="A16" s="218"/>
      <c r="B16" s="426">
        <f>'संकलित योग्यता प्रमाण-पत्र List'!A19</f>
        <v>10.0</v>
      </c>
      <c r="C16" s="427" t="str">
        <f>'संकलित योग्यता प्रमाण-पत्र List'!B19</f>
        <v/>
      </c>
      <c r="D16" s="427" t="str">
        <f>'संकलित योग्यता प्रमाण-पत्र List'!C19</f>
        <v/>
      </c>
      <c r="E16" s="427" t="str">
        <f>'संकलित योग्यता प्रमाण-पत्र List'!E19</f>
        <v/>
      </c>
      <c r="F16" s="427">
        <f>'Master Sheet'!W18</f>
        <v>0.0</v>
      </c>
      <c r="G16" s="427" t="str">
        <f>'Master Sheet'!$D$2</f>
        <v>राउमावि रायमलवाडा</v>
      </c>
      <c r="H16" s="428" t="str">
        <f>'संकलित योग्यता प्रमाण-पत्र List'!H19</f>
        <v/>
      </c>
      <c r="I16" s="429" t="str">
        <f>'संकलित योग्यता प्रमाण-पत्र List'!J19</f>
        <v/>
      </c>
      <c r="J16" s="429"/>
      <c r="K16" s="429" t="str">
        <f>'संकलित योग्यता प्रमाण-पत्र List'!K19</f>
        <v/>
      </c>
      <c r="L16" s="429"/>
      <c r="M16" s="429" t="str">
        <f>'संकलित योग्यता प्रमाण-पत्र List'!L19</f>
        <v/>
      </c>
      <c r="N16" s="429"/>
      <c r="O16" s="430" t="str">
        <f>'संकलित योग्यता प्रमाण-पत्र List'!F19</f>
        <v/>
      </c>
      <c r="P16" s="428" t="str">
        <f>'संकलित योग्यता प्रमाण-पत्र List'!G19</f>
        <v/>
      </c>
      <c r="Q16" s="431"/>
      <c r="R16" s="432"/>
      <c r="S16" s="218"/>
    </row>
    <row r="17" spans="8:8" ht="52.5" customHeight="1">
      <c r="A17" s="218"/>
      <c r="B17" s="426">
        <f>'संकलित योग्यता प्रमाण-पत्र List'!A20</f>
        <v>0.0</v>
      </c>
      <c r="C17" s="427" t="str">
        <f>'संकलित योग्यता प्रमाण-पत्र List'!B20</f>
        <v/>
      </c>
      <c r="D17" s="427" t="str">
        <f>'संकलित योग्यता प्रमाण-पत्र List'!C20</f>
        <v/>
      </c>
      <c r="E17" s="427" t="str">
        <f>'संकलित योग्यता प्रमाण-पत्र List'!E20</f>
        <v/>
      </c>
      <c r="F17" s="427">
        <f>'Master Sheet'!W19</f>
        <v>0.0</v>
      </c>
      <c r="G17" s="427" t="str">
        <f>'Master Sheet'!$D$2</f>
        <v>राउमावि रायमलवाडा</v>
      </c>
      <c r="H17" s="428" t="str">
        <f>'संकलित योग्यता प्रमाण-पत्र List'!H20</f>
        <v/>
      </c>
      <c r="I17" s="429" t="str">
        <f>'संकलित योग्यता प्रमाण-पत्र List'!J20</f>
        <v/>
      </c>
      <c r="J17" s="429"/>
      <c r="K17" s="429" t="str">
        <f>'संकलित योग्यता प्रमाण-पत्र List'!K20</f>
        <v/>
      </c>
      <c r="L17" s="429"/>
      <c r="M17" s="429" t="str">
        <f>'संकलित योग्यता प्रमाण-पत्र List'!L20</f>
        <v/>
      </c>
      <c r="N17" s="429"/>
      <c r="O17" s="430" t="str">
        <f>'संकलित योग्यता प्रमाण-पत्र List'!F20</f>
        <v/>
      </c>
      <c r="P17" s="428" t="str">
        <f>'संकलित योग्यता प्रमाण-पत्र List'!G20</f>
        <v/>
      </c>
      <c r="Q17" s="431"/>
      <c r="R17" s="432"/>
      <c r="S17" s="218"/>
    </row>
    <row r="18" spans="8:8" ht="52.5" customHeight="1">
      <c r="A18" s="218"/>
      <c r="B18" s="426">
        <f>'संकलित योग्यता प्रमाण-पत्र List'!A21</f>
        <v>0.0</v>
      </c>
      <c r="C18" s="427" t="str">
        <f>'संकलित योग्यता प्रमाण-पत्र List'!B21</f>
        <v/>
      </c>
      <c r="D18" s="427" t="str">
        <f>'संकलित योग्यता प्रमाण-पत्र List'!C21</f>
        <v/>
      </c>
      <c r="E18" s="427" t="str">
        <f>'संकलित योग्यता प्रमाण-पत्र List'!E21</f>
        <v/>
      </c>
      <c r="F18" s="427">
        <f>'Master Sheet'!W20</f>
        <v>0.0</v>
      </c>
      <c r="G18" s="427" t="str">
        <f>'Master Sheet'!$D$2</f>
        <v>राउमावि रायमलवाडा</v>
      </c>
      <c r="H18" s="428" t="str">
        <f>'संकलित योग्यता प्रमाण-पत्र List'!H21</f>
        <v/>
      </c>
      <c r="I18" s="429" t="str">
        <f>'संकलित योग्यता प्रमाण-पत्र List'!J21</f>
        <v/>
      </c>
      <c r="J18" s="429"/>
      <c r="K18" s="429" t="str">
        <f>'संकलित योग्यता प्रमाण-पत्र List'!K21</f>
        <v/>
      </c>
      <c r="L18" s="429"/>
      <c r="M18" s="429" t="str">
        <f>'संकलित योग्यता प्रमाण-पत्र List'!L21</f>
        <v/>
      </c>
      <c r="N18" s="429"/>
      <c r="O18" s="430" t="str">
        <f>'संकलित योग्यता प्रमाण-पत्र List'!F21</f>
        <v/>
      </c>
      <c r="P18" s="428" t="str">
        <f>'संकलित योग्यता प्रमाण-पत्र List'!G21</f>
        <v/>
      </c>
      <c r="Q18" s="431"/>
      <c r="R18" s="432"/>
      <c r="S18" s="218"/>
    </row>
    <row r="19" spans="8:8" ht="52.5" customHeight="1">
      <c r="A19" s="218"/>
      <c r="B19" s="426">
        <f>'संकलित योग्यता प्रमाण-पत्र List'!A22</f>
        <v>0.0</v>
      </c>
      <c r="C19" s="427" t="str">
        <f>'संकलित योग्यता प्रमाण-पत्र List'!B22</f>
        <v/>
      </c>
      <c r="D19" s="427" t="str">
        <f>'संकलित योग्यता प्रमाण-पत्र List'!C22</f>
        <v/>
      </c>
      <c r="E19" s="427" t="str">
        <f>'संकलित योग्यता प्रमाण-पत्र List'!E22</f>
        <v/>
      </c>
      <c r="F19" s="427">
        <f>'Master Sheet'!W21</f>
        <v>0.0</v>
      </c>
      <c r="G19" s="427" t="str">
        <f>'Master Sheet'!$D$2</f>
        <v>राउमावि रायमलवाडा</v>
      </c>
      <c r="H19" s="428" t="str">
        <f>'संकलित योग्यता प्रमाण-पत्र List'!H22</f>
        <v/>
      </c>
      <c r="I19" s="429" t="str">
        <f>'संकलित योग्यता प्रमाण-पत्र List'!J22</f>
        <v/>
      </c>
      <c r="J19" s="429"/>
      <c r="K19" s="429" t="str">
        <f>'संकलित योग्यता प्रमाण-पत्र List'!K22</f>
        <v/>
      </c>
      <c r="L19" s="429"/>
      <c r="M19" s="429" t="str">
        <f>'संकलित योग्यता प्रमाण-पत्र List'!L22</f>
        <v/>
      </c>
      <c r="N19" s="429"/>
      <c r="O19" s="430" t="str">
        <f>'संकलित योग्यता प्रमाण-पत्र List'!F22</f>
        <v/>
      </c>
      <c r="P19" s="428" t="str">
        <f>'संकलित योग्यता प्रमाण-पत्र List'!G22</f>
        <v/>
      </c>
      <c r="Q19" s="431"/>
      <c r="R19" s="432"/>
      <c r="S19" s="218"/>
    </row>
    <row r="20" spans="8:8" ht="52.5" customHeight="1">
      <c r="A20" s="218"/>
      <c r="B20" s="426">
        <f>'संकलित योग्यता प्रमाण-पत्र List'!A23</f>
        <v>0.0</v>
      </c>
      <c r="C20" s="427" t="str">
        <f>'संकलित योग्यता प्रमाण-पत्र List'!B23</f>
        <v/>
      </c>
      <c r="D20" s="427" t="str">
        <f>'संकलित योग्यता प्रमाण-पत्र List'!C23</f>
        <v/>
      </c>
      <c r="E20" s="427" t="str">
        <f>'संकलित योग्यता प्रमाण-पत्र List'!E23</f>
        <v/>
      </c>
      <c r="F20" s="427">
        <f>'Master Sheet'!W22</f>
        <v>0.0</v>
      </c>
      <c r="G20" s="427" t="str">
        <f>'Master Sheet'!$D$2</f>
        <v>राउमावि रायमलवाडा</v>
      </c>
      <c r="H20" s="428" t="str">
        <f>'संकलित योग्यता प्रमाण-पत्र List'!H23</f>
        <v/>
      </c>
      <c r="I20" s="429" t="str">
        <f>'संकलित योग्यता प्रमाण-पत्र List'!J23</f>
        <v/>
      </c>
      <c r="J20" s="429"/>
      <c r="K20" s="429" t="str">
        <f>'संकलित योग्यता प्रमाण-पत्र List'!K23</f>
        <v/>
      </c>
      <c r="L20" s="429"/>
      <c r="M20" s="429" t="str">
        <f>'संकलित योग्यता प्रमाण-पत्र List'!L23</f>
        <v/>
      </c>
      <c r="N20" s="429"/>
      <c r="O20" s="430" t="str">
        <f>'संकलित योग्यता प्रमाण-पत्र List'!F23</f>
        <v/>
      </c>
      <c r="P20" s="428" t="str">
        <f>'संकलित योग्यता प्रमाण-पत्र List'!G23</f>
        <v/>
      </c>
      <c r="Q20" s="431"/>
      <c r="R20" s="432"/>
      <c r="S20" s="218"/>
    </row>
    <row r="21" spans="8:8" ht="52.5" customHeight="1">
      <c r="A21" s="218"/>
      <c r="B21" s="426">
        <f>'संकलित योग्यता प्रमाण-पत्र List'!A24</f>
        <v>0.0</v>
      </c>
      <c r="C21" s="427" t="str">
        <f>'संकलित योग्यता प्रमाण-पत्र List'!B24</f>
        <v/>
      </c>
      <c r="D21" s="427" t="str">
        <f>'संकलित योग्यता प्रमाण-पत्र List'!C24</f>
        <v/>
      </c>
      <c r="E21" s="427" t="str">
        <f>'संकलित योग्यता प्रमाण-पत्र List'!E24</f>
        <v/>
      </c>
      <c r="F21" s="427">
        <f>'Master Sheet'!W23</f>
        <v>0.0</v>
      </c>
      <c r="G21" s="427" t="str">
        <f>'Master Sheet'!$D$2</f>
        <v>राउमावि रायमलवाडा</v>
      </c>
      <c r="H21" s="428" t="str">
        <f>'संकलित योग्यता प्रमाण-पत्र List'!H24</f>
        <v/>
      </c>
      <c r="I21" s="429" t="str">
        <f>'संकलित योग्यता प्रमाण-पत्र List'!J24</f>
        <v/>
      </c>
      <c r="J21" s="429"/>
      <c r="K21" s="429" t="str">
        <f>'संकलित योग्यता प्रमाण-पत्र List'!K24</f>
        <v/>
      </c>
      <c r="L21" s="429"/>
      <c r="M21" s="429" t="str">
        <f>'संकलित योग्यता प्रमाण-पत्र List'!L24</f>
        <v/>
      </c>
      <c r="N21" s="429"/>
      <c r="O21" s="430" t="str">
        <f>'संकलित योग्यता प्रमाण-पत्र List'!F24</f>
        <v/>
      </c>
      <c r="P21" s="428" t="str">
        <f>'संकलित योग्यता प्रमाण-पत्र List'!G24</f>
        <v/>
      </c>
      <c r="Q21" s="431"/>
      <c r="R21" s="432"/>
      <c r="S21" s="218"/>
    </row>
    <row r="22" spans="8:8" ht="52.5" customHeight="1">
      <c r="A22" s="218"/>
      <c r="B22" s="426">
        <f>'संकलित योग्यता प्रमाण-पत्र List'!A25</f>
        <v>0.0</v>
      </c>
      <c r="C22" s="427" t="str">
        <f>'संकलित योग्यता प्रमाण-पत्र List'!B25</f>
        <v/>
      </c>
      <c r="D22" s="427" t="str">
        <f>'संकलित योग्यता प्रमाण-पत्र List'!C25</f>
        <v/>
      </c>
      <c r="E22" s="427" t="str">
        <f>'संकलित योग्यता प्रमाण-पत्र List'!E25</f>
        <v/>
      </c>
      <c r="F22" s="427">
        <f>'Master Sheet'!W24</f>
        <v>0.0</v>
      </c>
      <c r="G22" s="427" t="str">
        <f>'Master Sheet'!$D$2</f>
        <v>राउमावि रायमलवाडा</v>
      </c>
      <c r="H22" s="428" t="str">
        <f>'संकलित योग्यता प्रमाण-पत्र List'!H25</f>
        <v/>
      </c>
      <c r="I22" s="429" t="str">
        <f>'संकलित योग्यता प्रमाण-पत्र List'!J25</f>
        <v/>
      </c>
      <c r="J22" s="429"/>
      <c r="K22" s="429" t="str">
        <f>'संकलित योग्यता प्रमाण-पत्र List'!K25</f>
        <v/>
      </c>
      <c r="L22" s="429"/>
      <c r="M22" s="429" t="str">
        <f>'संकलित योग्यता प्रमाण-पत्र List'!L25</f>
        <v/>
      </c>
      <c r="N22" s="429"/>
      <c r="O22" s="430" t="str">
        <f>'संकलित योग्यता प्रमाण-पत्र List'!F25</f>
        <v/>
      </c>
      <c r="P22" s="428" t="str">
        <f>'संकलित योग्यता प्रमाण-पत्र List'!G25</f>
        <v/>
      </c>
      <c r="Q22" s="431"/>
      <c r="R22" s="432"/>
      <c r="S22" s="218"/>
    </row>
    <row r="23" spans="8:8" ht="52.5" customHeight="1">
      <c r="A23" s="218"/>
      <c r="B23" s="426">
        <f>'संकलित योग्यता प्रमाण-पत्र List'!A26</f>
        <v>0.0</v>
      </c>
      <c r="C23" s="427" t="str">
        <f>'संकलित योग्यता प्रमाण-पत्र List'!B26</f>
        <v/>
      </c>
      <c r="D23" s="427" t="str">
        <f>'संकलित योग्यता प्रमाण-पत्र List'!C26</f>
        <v/>
      </c>
      <c r="E23" s="427" t="str">
        <f>'संकलित योग्यता प्रमाण-पत्र List'!E26</f>
        <v/>
      </c>
      <c r="F23" s="427">
        <f>'Master Sheet'!W25</f>
        <v>0.0</v>
      </c>
      <c r="G23" s="427" t="str">
        <f>'Master Sheet'!$D$2</f>
        <v>राउमावि रायमलवाडा</v>
      </c>
      <c r="H23" s="428" t="str">
        <f>'संकलित योग्यता प्रमाण-पत्र List'!H26</f>
        <v/>
      </c>
      <c r="I23" s="429" t="str">
        <f>'संकलित योग्यता प्रमाण-पत्र List'!J26</f>
        <v/>
      </c>
      <c r="J23" s="429"/>
      <c r="K23" s="429" t="str">
        <f>'संकलित योग्यता प्रमाण-पत्र List'!K26</f>
        <v/>
      </c>
      <c r="L23" s="429"/>
      <c r="M23" s="429" t="str">
        <f>'संकलित योग्यता प्रमाण-पत्र List'!L26</f>
        <v/>
      </c>
      <c r="N23" s="429"/>
      <c r="O23" s="430" t="str">
        <f>'संकलित योग्यता प्रमाण-पत्र List'!F26</f>
        <v/>
      </c>
      <c r="P23" s="428" t="str">
        <f>'संकलित योग्यता प्रमाण-पत्र List'!G26</f>
        <v/>
      </c>
      <c r="Q23" s="431"/>
      <c r="R23" s="432"/>
      <c r="S23" s="218"/>
    </row>
    <row r="24" spans="8:8" ht="52.5" customHeight="1">
      <c r="A24" s="218"/>
      <c r="B24" s="426">
        <f>'संकलित योग्यता प्रमाण-पत्र List'!A27</f>
        <v>0.0</v>
      </c>
      <c r="C24" s="427" t="str">
        <f>'संकलित योग्यता प्रमाण-पत्र List'!B27</f>
        <v/>
      </c>
      <c r="D24" s="427" t="str">
        <f>'संकलित योग्यता प्रमाण-पत्र List'!C27</f>
        <v/>
      </c>
      <c r="E24" s="427" t="str">
        <f>'संकलित योग्यता प्रमाण-पत्र List'!E27</f>
        <v/>
      </c>
      <c r="F24" s="427">
        <f>'Master Sheet'!W26</f>
        <v>0.0</v>
      </c>
      <c r="G24" s="427" t="str">
        <f>'Master Sheet'!$D$2</f>
        <v>राउमावि रायमलवाडा</v>
      </c>
      <c r="H24" s="428" t="str">
        <f>'संकलित योग्यता प्रमाण-पत्र List'!H27</f>
        <v/>
      </c>
      <c r="I24" s="429" t="str">
        <f>'संकलित योग्यता प्रमाण-पत्र List'!J27</f>
        <v/>
      </c>
      <c r="J24" s="429"/>
      <c r="K24" s="429" t="str">
        <f>'संकलित योग्यता प्रमाण-पत्र List'!K27</f>
        <v/>
      </c>
      <c r="L24" s="429"/>
      <c r="M24" s="429" t="str">
        <f>'संकलित योग्यता प्रमाण-पत्र List'!L27</f>
        <v/>
      </c>
      <c r="N24" s="429"/>
      <c r="O24" s="430" t="str">
        <f>'संकलित योग्यता प्रमाण-पत्र List'!F27</f>
        <v/>
      </c>
      <c r="P24" s="428" t="str">
        <f>'संकलित योग्यता प्रमाण-पत्र List'!G27</f>
        <v/>
      </c>
      <c r="Q24" s="431"/>
      <c r="R24" s="432"/>
      <c r="S24" s="218"/>
    </row>
    <row r="25" spans="8:8" ht="52.5" customHeight="1">
      <c r="A25" s="218"/>
      <c r="B25" s="426">
        <f>'संकलित योग्यता प्रमाण-पत्र List'!A28</f>
        <v>0.0</v>
      </c>
      <c r="C25" s="427" t="str">
        <f>'संकलित योग्यता प्रमाण-पत्र List'!B28</f>
        <v/>
      </c>
      <c r="D25" s="427" t="str">
        <f>'संकलित योग्यता प्रमाण-पत्र List'!C28</f>
        <v/>
      </c>
      <c r="E25" s="427" t="str">
        <f>'संकलित योग्यता प्रमाण-पत्र List'!E28</f>
        <v/>
      </c>
      <c r="F25" s="427">
        <f>'Master Sheet'!W27</f>
        <v>0.0</v>
      </c>
      <c r="G25" s="427" t="str">
        <f>'Master Sheet'!$D$2</f>
        <v>राउमावि रायमलवाडा</v>
      </c>
      <c r="H25" s="428" t="str">
        <f>'संकलित योग्यता प्रमाण-पत्र List'!H28</f>
        <v/>
      </c>
      <c r="I25" s="429" t="str">
        <f>'संकलित योग्यता प्रमाण-पत्र List'!J28</f>
        <v/>
      </c>
      <c r="J25" s="429"/>
      <c r="K25" s="429" t="str">
        <f>'संकलित योग्यता प्रमाण-पत्र List'!K28</f>
        <v/>
      </c>
      <c r="L25" s="429"/>
      <c r="M25" s="429" t="str">
        <f>'संकलित योग्यता प्रमाण-पत्र List'!L28</f>
        <v/>
      </c>
      <c r="N25" s="429"/>
      <c r="O25" s="430" t="str">
        <f>'संकलित योग्यता प्रमाण-पत्र List'!F28</f>
        <v/>
      </c>
      <c r="P25" s="428" t="str">
        <f>'संकलित योग्यता प्रमाण-पत्र List'!G28</f>
        <v/>
      </c>
      <c r="Q25" s="431"/>
      <c r="R25" s="432"/>
      <c r="S25" s="218"/>
    </row>
    <row r="26" spans="8:8" ht="52.5" customHeight="1">
      <c r="A26" s="218"/>
      <c r="B26" s="426">
        <f>'संकलित योग्यता प्रमाण-पत्र List'!A29</f>
        <v>0.0</v>
      </c>
      <c r="C26" s="427" t="str">
        <f>'संकलित योग्यता प्रमाण-पत्र List'!B29</f>
        <v/>
      </c>
      <c r="D26" s="427" t="str">
        <f>'संकलित योग्यता प्रमाण-पत्र List'!C29</f>
        <v/>
      </c>
      <c r="E26" s="427" t="str">
        <f>'संकलित योग्यता प्रमाण-पत्र List'!E29</f>
        <v/>
      </c>
      <c r="F26" s="427">
        <f>'Master Sheet'!W28</f>
        <v>0.0</v>
      </c>
      <c r="G26" s="427" t="str">
        <f>'Master Sheet'!$D$2</f>
        <v>राउमावि रायमलवाडा</v>
      </c>
      <c r="H26" s="428" t="str">
        <f>'संकलित योग्यता प्रमाण-पत्र List'!H29</f>
        <v/>
      </c>
      <c r="I26" s="429" t="str">
        <f>'संकलित योग्यता प्रमाण-पत्र List'!J29</f>
        <v/>
      </c>
      <c r="J26" s="429"/>
      <c r="K26" s="429" t="str">
        <f>'संकलित योग्यता प्रमाण-पत्र List'!K29</f>
        <v/>
      </c>
      <c r="L26" s="429"/>
      <c r="M26" s="429" t="str">
        <f>'संकलित योग्यता प्रमाण-पत्र List'!L29</f>
        <v/>
      </c>
      <c r="N26" s="429"/>
      <c r="O26" s="430" t="str">
        <f>'संकलित योग्यता प्रमाण-पत्र List'!F29</f>
        <v/>
      </c>
      <c r="P26" s="428" t="str">
        <f>'संकलित योग्यता प्रमाण-पत्र List'!G29</f>
        <v/>
      </c>
      <c r="Q26" s="431"/>
      <c r="R26" s="432"/>
      <c r="S26" s="218"/>
    </row>
    <row r="27" spans="8:8" ht="33.75" customHeight="1">
      <c r="A27" s="218"/>
      <c r="B27" s="433"/>
      <c r="C27" s="434"/>
      <c r="D27" s="434"/>
      <c r="E27" s="434"/>
      <c r="F27" s="434"/>
      <c r="G27" s="434"/>
      <c r="H27" s="434"/>
      <c r="I27" s="434"/>
      <c r="J27" s="434"/>
      <c r="K27" s="434"/>
      <c r="L27" s="434"/>
      <c r="M27" s="434"/>
      <c r="N27" s="434"/>
      <c r="O27" s="434"/>
      <c r="P27" s="434"/>
      <c r="Q27" s="434"/>
      <c r="R27" s="435"/>
      <c r="S27" s="218"/>
    </row>
    <row r="28" spans="8:8" ht="33.75" customHeight="1">
      <c r="A28" s="218"/>
      <c r="B28" s="436"/>
      <c r="C28" s="437"/>
      <c r="D28" s="437"/>
      <c r="E28" s="437"/>
      <c r="F28" s="437"/>
      <c r="G28" s="437"/>
      <c r="H28" s="437"/>
      <c r="I28" s="437"/>
      <c r="J28" s="437"/>
      <c r="K28" s="437"/>
      <c r="L28" s="437"/>
      <c r="M28" s="437"/>
      <c r="N28" s="437"/>
      <c r="O28" s="437"/>
      <c r="P28" s="437"/>
      <c r="Q28" s="437"/>
      <c r="R28" s="438"/>
      <c r="S28" s="218"/>
    </row>
    <row r="29" spans="8:8" ht="26.25">
      <c r="A29" s="218"/>
      <c r="B29" s="439" t="str">
        <f>IF('Master Sheet'!E1="hindi","हस्ताक्षर दल प्रभारी","Signature Of Team Incharge")</f>
        <v>हस्ताक्षर दल प्रभारी</v>
      </c>
      <c r="C29" s="440"/>
      <c r="D29" s="440" t="str">
        <f>IF('Master Sheet'!E1="hindi","हस्ताक्षर दल प्रशिक्षक","Signature Of Team Trainer")</f>
        <v>हस्ताक्षर दल प्रशिक्षक</v>
      </c>
      <c r="E29" s="440"/>
      <c r="F29" s="440"/>
      <c r="G29" s="441" t="str">
        <f>IF('Master Sheet'!E1="hindi","हस्ताक्षर संस्था प्रधान मय मुहर","Signature and seal Of Head of Istitution")</f>
        <v>हस्ताक्षर संस्था प्रधान मय मुहर</v>
      </c>
      <c r="H29" s="441"/>
      <c r="I29" s="441"/>
      <c r="J29" s="441"/>
      <c r="K29" s="440"/>
      <c r="L29" s="440"/>
      <c r="M29" s="440"/>
      <c r="N29" s="440"/>
      <c r="O29" s="440"/>
      <c r="P29" s="440"/>
      <c r="Q29" s="440"/>
      <c r="R29" s="442"/>
      <c r="S29" s="218"/>
    </row>
    <row r="30" spans="8:8">
      <c r="B30" s="443"/>
      <c r="C30" s="443"/>
      <c r="D30" s="443"/>
      <c r="E30" s="443"/>
      <c r="F30" s="443"/>
      <c r="G30" s="443"/>
      <c r="H30" s="443"/>
      <c r="I30" s="443"/>
      <c r="J30" s="443"/>
      <c r="K30" s="443"/>
      <c r="L30" s="443"/>
      <c r="M30" s="443"/>
      <c r="N30" s="443"/>
      <c r="O30" s="443"/>
      <c r="P30" s="443"/>
      <c r="Q30" s="443"/>
      <c r="R30" s="443"/>
      <c r="S30" s="443"/>
    </row>
  </sheetData>
  <sheetProtection password="e8fa" sheet="1" objects="1" scenarios="1" formatColumns="0" formatRows="0"/>
  <mergeCells count="88">
    <mergeCell ref="I24:J24"/>
    <mergeCell ref="K24:L24"/>
    <mergeCell ref="M24:N24"/>
    <mergeCell ref="I25:J25"/>
    <mergeCell ref="K25:L25"/>
    <mergeCell ref="M25:N25"/>
    <mergeCell ref="B3:R3"/>
    <mergeCell ref="D5:D6"/>
    <mergeCell ref="B2:R2"/>
    <mergeCell ref="C5:C6"/>
    <mergeCell ref="A1:S1"/>
    <mergeCell ref="M6:N6"/>
    <mergeCell ref="I11:J11"/>
    <mergeCell ref="B4:R4"/>
    <mergeCell ref="E5:E6"/>
    <mergeCell ref="F5:F6"/>
    <mergeCell ref="I9:J9"/>
    <mergeCell ref="K13:L13"/>
    <mergeCell ref="M10:N10"/>
    <mergeCell ref="I19:J19"/>
    <mergeCell ref="K19:L19"/>
    <mergeCell ref="M19:N19"/>
    <mergeCell ref="I20:J20"/>
    <mergeCell ref="B5:B6"/>
    <mergeCell ref="Q5:Q6"/>
    <mergeCell ref="M11:N11"/>
    <mergeCell ref="I15:J15"/>
    <mergeCell ref="K16:L16"/>
    <mergeCell ref="B29:C29"/>
    <mergeCell ref="B30:S30"/>
    <mergeCell ref="R5:R6"/>
    <mergeCell ref="K7:L7"/>
    <mergeCell ref="H5:H6"/>
    <mergeCell ref="M20:N20"/>
    <mergeCell ref="K12:L12"/>
    <mergeCell ref="I16:J16"/>
    <mergeCell ref="I26:J26"/>
    <mergeCell ref="K26:L26"/>
    <mergeCell ref="M26:N26"/>
    <mergeCell ref="B27:R28"/>
    <mergeCell ref="I7:J7"/>
    <mergeCell ref="O5:O6"/>
    <mergeCell ref="K6:L6"/>
    <mergeCell ref="K5:M5"/>
    <mergeCell ref="I5:J5"/>
    <mergeCell ref="G5:G6"/>
    <mergeCell ref="D29:F29"/>
    <mergeCell ref="I21:J21"/>
    <mergeCell ref="M16:N16"/>
    <mergeCell ref="K15:L15"/>
    <mergeCell ref="M21:N21"/>
    <mergeCell ref="M18:N18"/>
    <mergeCell ref="A2:A29"/>
    <mergeCell ref="M15:N15"/>
    <mergeCell ref="I22:J22"/>
    <mergeCell ref="K23:L23"/>
    <mergeCell ref="S2:S29"/>
    <mergeCell ref="P5:P6"/>
    <mergeCell ref="I8:J8"/>
    <mergeCell ref="K9:L9"/>
    <mergeCell ref="I13:J13"/>
    <mergeCell ref="M17:N17"/>
    <mergeCell ref="K18:L18"/>
    <mergeCell ref="I14:J14"/>
    <mergeCell ref="K11:L11"/>
    <mergeCell ref="M13:N13"/>
    <mergeCell ref="K14:L14"/>
    <mergeCell ref="K10:L10"/>
    <mergeCell ref="I10:J10"/>
    <mergeCell ref="M7:N7"/>
    <mergeCell ref="I6:J6"/>
    <mergeCell ref="M9:N9"/>
    <mergeCell ref="M8:N8"/>
    <mergeCell ref="M12:N12"/>
    <mergeCell ref="K8:L8"/>
    <mergeCell ref="I12:J12"/>
    <mergeCell ref="K20:L20"/>
    <mergeCell ref="M14:N14"/>
    <mergeCell ref="I17:J17"/>
    <mergeCell ref="G29:J29"/>
    <mergeCell ref="I23:J23"/>
    <mergeCell ref="K17:L17"/>
    <mergeCell ref="M22:N22"/>
    <mergeCell ref="K22:L22"/>
    <mergeCell ref="I18:J18"/>
    <mergeCell ref="K21:L21"/>
    <mergeCell ref="M23:N23"/>
    <mergeCell ref="K29:R29"/>
  </mergeCells>
  <conditionalFormatting sqref="B7:R26">
    <cfRule type="expression" priority="1" dxfId="3">
      <formula>$B7=0</formula>
    </cfRule>
  </conditionalFormatting>
  <pageMargins left="0.1968503937007874" right="0.15748031496062992" top="0.2755905511811024" bottom="0.1968503937007874" header="0.2362204724409449" footer="0.15748031496062992"/>
  <pageSetup paperSize="9" scale="40" orientation="landscape"/>
</worksheet>
</file>

<file path=xl/worksheets/sheet8.xml><?xml version="1.0" encoding="utf-8"?>
<worksheet xmlns:r="http://schemas.openxmlformats.org/officeDocument/2006/relationships" xmlns="http://schemas.openxmlformats.org/spreadsheetml/2006/main">
  <sheetPr>
    <tabColor rgb="FF00B0F0"/>
  </sheetPr>
  <dimension ref="A1:X30"/>
  <sheetViews>
    <sheetView workbookViewId="0" zoomScale="40">
      <selection activeCell="G7" sqref="G7:G26"/>
    </sheetView>
  </sheetViews>
  <sheetFormatPr defaultRowHeight="33.75" defaultColWidth="0"/>
  <cols>
    <col min="1" max="1" customWidth="1" width="3.5703125" style="33"/>
    <col min="2" max="2" customWidth="1" width="8.855469" style="400"/>
    <col min="3" max="3" customWidth="1" width="48.285156" style="400"/>
    <col min="4" max="4" customWidth="1" width="38.570312" style="400"/>
    <col min="5" max="5" customWidth="1" width="16.140625" style="400"/>
    <col min="6" max="6" customWidth="1" width="53.285156" style="400"/>
    <col min="7" max="7" customWidth="1" width="25.710938" style="401"/>
    <col min="8" max="8" customWidth="1" width="38.285156" style="400"/>
    <col min="9" max="9" customWidth="1" width="20.855469" style="400"/>
    <col min="10" max="10" customWidth="1" width="29.140625" style="400"/>
    <col min="11" max="11" customWidth="1" width="13.7109375" style="400"/>
    <col min="12" max="12" customWidth="1" width="15.855469" style="400"/>
    <col min="13" max="14" customWidth="1" width="44.42578" style="400"/>
    <col min="15" max="15" customWidth="1" width="29.570312" style="400"/>
    <col min="16" max="16" customWidth="1" width="4.140625" style="33"/>
    <col min="17" max="23" hidden="1" customWidth="1" width="0.0" style="33"/>
    <col min="24" max="16384" hidden="1" customWidth="0" width="9.140625" style="33"/>
  </cols>
  <sheetData>
    <row r="1" spans="8:8" ht="19.5" customHeight="1">
      <c r="A1" s="218"/>
      <c r="B1" s="218"/>
      <c r="C1" s="218"/>
      <c r="D1" s="218"/>
      <c r="E1" s="218"/>
      <c r="F1" s="218"/>
      <c r="G1" s="218"/>
      <c r="H1" s="218"/>
      <c r="I1" s="218"/>
      <c r="J1" s="218"/>
      <c r="K1" s="218"/>
      <c r="L1" s="218"/>
      <c r="M1" s="218"/>
      <c r="N1" s="218"/>
      <c r="O1" s="218"/>
      <c r="P1" s="218"/>
    </row>
    <row r="2" spans="8:8" ht="45.0">
      <c r="A2" s="218"/>
      <c r="B2" s="402" t="str">
        <f>'संकलित योग्यता प्रमाण-पत्र List'!A1</f>
        <v>विद्यालय का नाम :-राउमावि रायमलवाडा</v>
      </c>
      <c r="C2" s="403"/>
      <c r="D2" s="403"/>
      <c r="E2" s="403"/>
      <c r="F2" s="403"/>
      <c r="G2" s="403"/>
      <c r="H2" s="403"/>
      <c r="I2" s="403"/>
      <c r="J2" s="403"/>
      <c r="K2" s="403"/>
      <c r="L2" s="403"/>
      <c r="M2" s="403"/>
      <c r="N2" s="403"/>
      <c r="O2" s="404"/>
      <c r="P2" s="218"/>
    </row>
    <row r="3" spans="8:8" ht="33.0">
      <c r="A3" s="218"/>
      <c r="B3" s="405" t="str">
        <f>CONCATENATE('संकलित योग्यता प्रमाण-पत्र List'!A2)</f>
        <v>67 वीं जिला स्तरीय खो-खो प्रतियोगिता (सत्र :-2023-24)</v>
      </c>
      <c r="C3" s="406"/>
      <c r="D3" s="406"/>
      <c r="E3" s="406"/>
      <c r="F3" s="406"/>
      <c r="G3" s="406"/>
      <c r="H3" s="406"/>
      <c r="I3" s="406"/>
      <c r="J3" s="406"/>
      <c r="K3" s="406"/>
      <c r="L3" s="406"/>
      <c r="M3" s="406"/>
      <c r="N3" s="406"/>
      <c r="O3" s="407"/>
      <c r="P3" s="218"/>
    </row>
    <row r="4" spans="8:8" ht="35.25">
      <c r="A4" s="218"/>
      <c r="B4" s="408" t="str">
        <f>CONCATENATE('Master Sheet'!O2,'Master Sheet'!P2,"       ",'Master Sheet'!O3,'Master Sheet'!P3,"       ",'Master Sheet'!O4,'Master Sheet'!P4)</f>
        <v>दल प्रभारी :-जगदीशराम       दल प्रशिक्षक :-सोहनराम       दल प्रबंधक :-उम्मेद</v>
      </c>
      <c r="C4" s="409"/>
      <c r="D4" s="409"/>
      <c r="E4" s="409"/>
      <c r="F4" s="409"/>
      <c r="G4" s="409"/>
      <c r="H4" s="409"/>
      <c r="I4" s="409"/>
      <c r="J4" s="409"/>
      <c r="K4" s="409"/>
      <c r="L4" s="409"/>
      <c r="M4" s="409"/>
      <c r="N4" s="409"/>
      <c r="O4" s="410"/>
      <c r="P4" s="218"/>
    </row>
    <row r="5" spans="8:8" ht="44.25" customHeight="1">
      <c r="A5" s="218"/>
      <c r="B5" s="411" t="s">
        <v>169</v>
      </c>
      <c r="C5" s="412" t="str">
        <f>'संकलित योग्यता प्रमाण-पत्र List'!B8</f>
        <v>खिलाडी का नाम</v>
      </c>
      <c r="D5" s="412" t="str">
        <f>'संकलित योग्यता प्रमाण-पत्र List'!C8</f>
        <v>पिता का नाम</v>
      </c>
      <c r="E5" s="412" t="str">
        <f>'संकलित योग्यता प्रमाण-पत्र List'!E8</f>
        <v>कक्षा एवं वर्ग</v>
      </c>
      <c r="F5" s="444" t="str">
        <f>IF('Master Sheet'!E1="hindi","विद्यालय का नाम","School's Name")</f>
        <v>विद्यालय का नाम</v>
      </c>
      <c r="G5" s="412" t="str">
        <f>'संकलित योग्यता प्रमाण-पत्र List'!H8</f>
        <v>जन्मतिथि (अंकों में)</v>
      </c>
      <c r="H5" s="412" t="str">
        <f>'संकलित योग्यता प्रमाण-पत्र List'!I8</f>
        <v>जन्मतिथि (शब्दों में)</v>
      </c>
      <c r="I5" s="412" t="str">
        <f>'संकलित योग्यता प्रमाण-पत्र List'!F8</f>
        <v>प्रवेशांक </v>
      </c>
      <c r="J5" s="412" t="str">
        <f>'संकलित योग्यता प्रमाण-पत्र List'!G8</f>
        <v>प्रवेश दिनांक</v>
      </c>
      <c r="K5" s="445" t="str">
        <f>'Master Sheet'!R7</f>
        <v>उपस्तिथि प्रतिशत</v>
      </c>
      <c r="L5" s="446"/>
      <c r="M5" s="445" t="str">
        <f>'Master Sheet'!U7</f>
        <v>दो शारीरिक निशानियाँ</v>
      </c>
      <c r="N5" s="446"/>
      <c r="O5" s="415" t="str">
        <f>'संकलित योग्यता प्रमाण-पत्र List'!R8</f>
        <v>खिलाडी के हस्ताक्षर</v>
      </c>
      <c r="P5" s="218"/>
    </row>
    <row r="6" spans="8:8" ht="43.5" customHeight="1">
      <c r="A6" s="218"/>
      <c r="B6" s="416"/>
      <c r="C6" s="417"/>
      <c r="D6" s="417"/>
      <c r="E6" s="417"/>
      <c r="F6" s="447"/>
      <c r="G6" s="417"/>
      <c r="H6" s="417"/>
      <c r="I6" s="417"/>
      <c r="J6" s="417"/>
      <c r="K6" s="448" t="str">
        <f>'Master Sheet'!R8</f>
        <v>कक्षा में</v>
      </c>
      <c r="L6" s="448" t="str">
        <f>'Master Sheet'!S8</f>
        <v>खेल मैदान में</v>
      </c>
      <c r="M6" s="448">
        <v>1.0</v>
      </c>
      <c r="N6" s="448">
        <v>2.0</v>
      </c>
      <c r="O6" s="418"/>
      <c r="P6" s="218"/>
    </row>
    <row r="7" spans="8:8" ht="68.25" customHeight="1">
      <c r="A7" s="218"/>
      <c r="B7" s="449">
        <f>'संकलित योग्यता प्रमाण-पत्र List'!A10</f>
        <v>1.0</v>
      </c>
      <c r="C7" s="450" t="str">
        <f>'संकलित योग्यता प्रमाण-पत्र List'!B10</f>
        <v>RAM</v>
      </c>
      <c r="D7" s="450" t="str">
        <f>'संकलित योग्यता प्रमाण-पत्र List'!C10</f>
        <v>SHYAM</v>
      </c>
      <c r="E7" s="450" t="str">
        <f>'संकलित योग्यता प्रमाण-पत्र List'!E10</f>
        <v>10-A</v>
      </c>
      <c r="F7" s="450" t="str">
        <f>'Master Sheet'!$D$2</f>
        <v>राउमावि रायमलवाडा</v>
      </c>
      <c r="G7" s="451">
        <f>'संकलित योग्यता प्रमाण-पत्र List'!H10</f>
        <v>40219.0</v>
      </c>
      <c r="H7" s="452" t="str">
        <f>'संकलित योग्यता प्रमाण-पत्र List'!I10</f>
        <v>दस फ़रवरी  दो हजार दस</v>
      </c>
      <c r="I7" s="453" t="str">
        <f>'संकलित योग्यता प्रमाण-पत्र List'!F10</f>
        <v>598/2016</v>
      </c>
      <c r="J7" s="451">
        <f>'संकलित योग्यता प्रमाण-पत्र List'!G10</f>
        <v>43862.0</v>
      </c>
      <c r="K7" s="454">
        <f>'Master Sheet'!R9</f>
        <v>75.0</v>
      </c>
      <c r="L7" s="454">
        <f>'Master Sheet'!S9</f>
        <v>98.0</v>
      </c>
      <c r="M7" s="452" t="str">
        <f>'Master Sheet'!U9</f>
        <v>Mole on right chik</v>
      </c>
      <c r="N7" s="452" t="str">
        <f>'Master Sheet'!V9</f>
        <v>Cut mark on left palm</v>
      </c>
      <c r="O7" s="455"/>
      <c r="P7" s="218"/>
    </row>
    <row r="8" spans="8:8" ht="68.25" customHeight="1">
      <c r="A8" s="218"/>
      <c r="B8" s="456">
        <f>'संकलित योग्यता प्रमाण-पत्र List'!A11</f>
        <v>2.0</v>
      </c>
      <c r="C8" s="457" t="str">
        <f>'संकलित योग्यता प्रमाण-पत्र List'!B11</f>
        <v>ABC</v>
      </c>
      <c r="D8" s="457" t="str">
        <f>'संकलित योग्यता प्रमाण-पत्र List'!C11</f>
        <v>GHHH</v>
      </c>
      <c r="E8" s="457" t="str">
        <f>'संकलित योग्यता प्रमाण-पत्र List'!E11</f>
        <v>9-A</v>
      </c>
      <c r="F8" s="457" t="str">
        <f>'Master Sheet'!$D$2</f>
        <v>राउमावि रायमलवाडा</v>
      </c>
      <c r="G8" s="458">
        <f>'संकलित योग्यता प्रमाण-पत्र List'!H11</f>
        <v>41065.0</v>
      </c>
      <c r="H8" s="452" t="str">
        <f>'संकलित योग्यता प्रमाण-पत्र List'!I11</f>
        <v>पांच जून  दो हजार बारह</v>
      </c>
      <c r="I8" s="459">
        <f>'संकलित योग्यता प्रमाण-पत्र List'!F11</f>
        <v>699.0</v>
      </c>
      <c r="J8" s="458">
        <f>'संकलित योग्यता प्रमाण-पत्र List'!G11</f>
        <v>44743.0</v>
      </c>
      <c r="K8" s="454">
        <f>'Master Sheet'!R10</f>
        <v>86.0</v>
      </c>
      <c r="L8" s="454">
        <f>'Master Sheet'!S10</f>
        <v>95.0</v>
      </c>
      <c r="M8" s="452" t="str">
        <f>'Master Sheet'!U10</f>
        <v>Mole on right chik</v>
      </c>
      <c r="N8" s="452" t="str">
        <f>'Master Sheet'!V10</f>
        <v>Cut mark on left palm</v>
      </c>
      <c r="O8" s="460"/>
      <c r="P8" s="218"/>
    </row>
    <row r="9" spans="8:8" ht="68.25" customHeight="1">
      <c r="A9" s="218"/>
      <c r="B9" s="456">
        <f>'संकलित योग्यता प्रमाण-पत्र List'!A12</f>
        <v>3.0</v>
      </c>
      <c r="C9" s="457" t="str">
        <f>'संकलित योग्यता प्रमाण-पत्र List'!B12</f>
        <v/>
      </c>
      <c r="D9" s="457" t="str">
        <f>'संकलित योग्यता प्रमाण-पत्र List'!C12</f>
        <v/>
      </c>
      <c r="E9" s="457" t="str">
        <f>'संकलित योग्यता प्रमाण-पत्र List'!E12</f>
        <v/>
      </c>
      <c r="F9" s="457" t="str">
        <f>'Master Sheet'!$D$2</f>
        <v>राउमावि रायमलवाडा</v>
      </c>
      <c r="G9" s="458" t="str">
        <f>'संकलित योग्यता प्रमाण-पत्र List'!H12</f>
        <v/>
      </c>
      <c r="H9" s="452" t="str">
        <f>'संकलित योग्यता प्रमाण-पत्र List'!I12</f>
        <v/>
      </c>
      <c r="I9" s="459" t="str">
        <f>'संकलित योग्यता प्रमाण-पत्र List'!F12</f>
        <v/>
      </c>
      <c r="J9" s="458" t="str">
        <f>'संकलित योग्यता प्रमाण-पत्र List'!G12</f>
        <v/>
      </c>
      <c r="K9" s="454">
        <f>'Master Sheet'!R11</f>
        <v>0.0</v>
      </c>
      <c r="L9" s="454">
        <f>'Master Sheet'!S11</f>
        <v>0.0</v>
      </c>
      <c r="M9" s="452">
        <f>'Master Sheet'!U11</f>
        <v>0.0</v>
      </c>
      <c r="N9" s="452">
        <f>'Master Sheet'!V11</f>
        <v>0.0</v>
      </c>
      <c r="O9" s="460"/>
      <c r="P9" s="218"/>
    </row>
    <row r="10" spans="8:8" ht="68.25" customHeight="1">
      <c r="A10" s="218"/>
      <c r="B10" s="456">
        <f>'संकलित योग्यता प्रमाण-पत्र List'!A13</f>
        <v>4.0</v>
      </c>
      <c r="C10" s="457" t="str">
        <f>'संकलित योग्यता प्रमाण-पत्र List'!B13</f>
        <v/>
      </c>
      <c r="D10" s="457" t="str">
        <f>'संकलित योग्यता प्रमाण-पत्र List'!C13</f>
        <v/>
      </c>
      <c r="E10" s="457" t="str">
        <f>'संकलित योग्यता प्रमाण-पत्र List'!E13</f>
        <v/>
      </c>
      <c r="F10" s="457" t="str">
        <f>'Master Sheet'!$D$2</f>
        <v>राउमावि रायमलवाडा</v>
      </c>
      <c r="G10" s="458" t="str">
        <f>'संकलित योग्यता प्रमाण-पत्र List'!H13</f>
        <v/>
      </c>
      <c r="H10" s="452" t="str">
        <f>'संकलित योग्यता प्रमाण-पत्र List'!I13</f>
        <v/>
      </c>
      <c r="I10" s="459" t="str">
        <f>'संकलित योग्यता प्रमाण-पत्र List'!F13</f>
        <v/>
      </c>
      <c r="J10" s="458" t="str">
        <f>'संकलित योग्यता प्रमाण-पत्र List'!G13</f>
        <v/>
      </c>
      <c r="K10" s="454">
        <f>'Master Sheet'!R12</f>
        <v>0.0</v>
      </c>
      <c r="L10" s="454">
        <f>'Master Sheet'!S12</f>
        <v>0.0</v>
      </c>
      <c r="M10" s="452">
        <f>'Master Sheet'!U12</f>
        <v>0.0</v>
      </c>
      <c r="N10" s="452">
        <f>'Master Sheet'!V12</f>
        <v>0.0</v>
      </c>
      <c r="O10" s="460"/>
      <c r="P10" s="218"/>
    </row>
    <row r="11" spans="8:8" ht="68.25" customHeight="1">
      <c r="A11" s="218"/>
      <c r="B11" s="456">
        <f>'संकलित योग्यता प्रमाण-पत्र List'!A14</f>
        <v>5.0</v>
      </c>
      <c r="C11" s="457" t="str">
        <f>'संकलित योग्यता प्रमाण-पत्र List'!B14</f>
        <v/>
      </c>
      <c r="D11" s="457" t="str">
        <f>'संकलित योग्यता प्रमाण-पत्र List'!C14</f>
        <v/>
      </c>
      <c r="E11" s="457" t="str">
        <f>'संकलित योग्यता प्रमाण-पत्र List'!E14</f>
        <v/>
      </c>
      <c r="F11" s="457" t="str">
        <f>'Master Sheet'!$D$2</f>
        <v>राउमावि रायमलवाडा</v>
      </c>
      <c r="G11" s="458" t="str">
        <f>'संकलित योग्यता प्रमाण-पत्र List'!H14</f>
        <v/>
      </c>
      <c r="H11" s="452" t="str">
        <f>'संकलित योग्यता प्रमाण-पत्र List'!I14</f>
        <v/>
      </c>
      <c r="I11" s="459" t="str">
        <f>'संकलित योग्यता प्रमाण-पत्र List'!F14</f>
        <v/>
      </c>
      <c r="J11" s="458" t="str">
        <f>'संकलित योग्यता प्रमाण-पत्र List'!G14</f>
        <v/>
      </c>
      <c r="K11" s="454">
        <f>'Master Sheet'!R13</f>
        <v>0.0</v>
      </c>
      <c r="L11" s="454">
        <f>'Master Sheet'!S13</f>
        <v>0.0</v>
      </c>
      <c r="M11" s="452">
        <f>'Master Sheet'!U13</f>
        <v>0.0</v>
      </c>
      <c r="N11" s="452">
        <f>'Master Sheet'!V13</f>
        <v>0.0</v>
      </c>
      <c r="O11" s="460"/>
      <c r="P11" s="218"/>
    </row>
    <row r="12" spans="8:8" ht="68.25" customHeight="1">
      <c r="A12" s="218"/>
      <c r="B12" s="456">
        <f>'संकलित योग्यता प्रमाण-पत्र List'!A15</f>
        <v>6.0</v>
      </c>
      <c r="C12" s="457" t="str">
        <f>'संकलित योग्यता प्रमाण-पत्र List'!B15</f>
        <v/>
      </c>
      <c r="D12" s="457" t="str">
        <f>'संकलित योग्यता प्रमाण-पत्र List'!C15</f>
        <v/>
      </c>
      <c r="E12" s="457" t="str">
        <f>'संकलित योग्यता प्रमाण-पत्र List'!E15</f>
        <v/>
      </c>
      <c r="F12" s="457" t="str">
        <f>'Master Sheet'!$D$2</f>
        <v>राउमावि रायमलवाडा</v>
      </c>
      <c r="G12" s="458" t="str">
        <f>'संकलित योग्यता प्रमाण-पत्र List'!H15</f>
        <v/>
      </c>
      <c r="H12" s="452" t="str">
        <f>'संकलित योग्यता प्रमाण-पत्र List'!I15</f>
        <v/>
      </c>
      <c r="I12" s="459" t="str">
        <f>'संकलित योग्यता प्रमाण-पत्र List'!F15</f>
        <v/>
      </c>
      <c r="J12" s="458" t="str">
        <f>'संकलित योग्यता प्रमाण-पत्र List'!G15</f>
        <v/>
      </c>
      <c r="K12" s="454">
        <f>'Master Sheet'!R14</f>
        <v>0.0</v>
      </c>
      <c r="L12" s="454">
        <f>'Master Sheet'!S14</f>
        <v>0.0</v>
      </c>
      <c r="M12" s="452">
        <f>'Master Sheet'!U14</f>
        <v>0.0</v>
      </c>
      <c r="N12" s="452">
        <f>'Master Sheet'!V14</f>
        <v>0.0</v>
      </c>
      <c r="O12" s="460"/>
      <c r="P12" s="218"/>
    </row>
    <row r="13" spans="8:8" ht="68.25" customHeight="1">
      <c r="A13" s="218"/>
      <c r="B13" s="456">
        <f>'संकलित योग्यता प्रमाण-पत्र List'!A16</f>
        <v>7.0</v>
      </c>
      <c r="C13" s="457" t="str">
        <f>'संकलित योग्यता प्रमाण-पत्र List'!B16</f>
        <v/>
      </c>
      <c r="D13" s="457" t="str">
        <f>'संकलित योग्यता प्रमाण-पत्र List'!C16</f>
        <v/>
      </c>
      <c r="E13" s="457" t="str">
        <f>'संकलित योग्यता प्रमाण-पत्र List'!E16</f>
        <v/>
      </c>
      <c r="F13" s="457" t="str">
        <f>'Master Sheet'!$D$2</f>
        <v>राउमावि रायमलवाडा</v>
      </c>
      <c r="G13" s="458" t="str">
        <f>'संकलित योग्यता प्रमाण-पत्र List'!H16</f>
        <v/>
      </c>
      <c r="H13" s="452" t="str">
        <f>'संकलित योग्यता प्रमाण-पत्र List'!I16</f>
        <v/>
      </c>
      <c r="I13" s="459" t="str">
        <f>'संकलित योग्यता प्रमाण-पत्र List'!F16</f>
        <v/>
      </c>
      <c r="J13" s="458" t="str">
        <f>'संकलित योग्यता प्रमाण-पत्र List'!G16</f>
        <v/>
      </c>
      <c r="K13" s="454">
        <f>'Master Sheet'!R15</f>
        <v>0.0</v>
      </c>
      <c r="L13" s="454">
        <f>'Master Sheet'!S15</f>
        <v>0.0</v>
      </c>
      <c r="M13" s="452">
        <f>'Master Sheet'!U15</f>
        <v>0.0</v>
      </c>
      <c r="N13" s="452">
        <f>'Master Sheet'!V15</f>
        <v>0.0</v>
      </c>
      <c r="O13" s="460"/>
      <c r="P13" s="218"/>
    </row>
    <row r="14" spans="8:8" ht="68.25" customHeight="1">
      <c r="A14" s="218"/>
      <c r="B14" s="456">
        <f>'संकलित योग्यता प्रमाण-पत्र List'!A17</f>
        <v>8.0</v>
      </c>
      <c r="C14" s="457" t="str">
        <f>'संकलित योग्यता प्रमाण-पत्र List'!B17</f>
        <v/>
      </c>
      <c r="D14" s="457" t="str">
        <f>'संकलित योग्यता प्रमाण-पत्र List'!C17</f>
        <v/>
      </c>
      <c r="E14" s="457" t="str">
        <f>'संकलित योग्यता प्रमाण-पत्र List'!E17</f>
        <v/>
      </c>
      <c r="F14" s="457" t="str">
        <f>'Master Sheet'!$D$2</f>
        <v>राउमावि रायमलवाडा</v>
      </c>
      <c r="G14" s="458" t="str">
        <f>'संकलित योग्यता प्रमाण-पत्र List'!H17</f>
        <v/>
      </c>
      <c r="H14" s="452" t="str">
        <f>'संकलित योग्यता प्रमाण-पत्र List'!I17</f>
        <v/>
      </c>
      <c r="I14" s="459" t="str">
        <f>'संकलित योग्यता प्रमाण-पत्र List'!F17</f>
        <v/>
      </c>
      <c r="J14" s="458" t="str">
        <f>'संकलित योग्यता प्रमाण-पत्र List'!G17</f>
        <v/>
      </c>
      <c r="K14" s="454">
        <f>'Master Sheet'!R16</f>
        <v>0.0</v>
      </c>
      <c r="L14" s="454">
        <f>'Master Sheet'!S16</f>
        <v>0.0</v>
      </c>
      <c r="M14" s="452">
        <f>'Master Sheet'!U16</f>
        <v>0.0</v>
      </c>
      <c r="N14" s="452">
        <f>'Master Sheet'!V16</f>
        <v>0.0</v>
      </c>
      <c r="O14" s="460"/>
      <c r="P14" s="218"/>
    </row>
    <row r="15" spans="8:8" ht="68.25" customHeight="1">
      <c r="A15" s="218"/>
      <c r="B15" s="456">
        <f>'संकलित योग्यता प्रमाण-पत्र List'!A18</f>
        <v>9.0</v>
      </c>
      <c r="C15" s="457" t="str">
        <f>'संकलित योग्यता प्रमाण-पत्र List'!B18</f>
        <v/>
      </c>
      <c r="D15" s="457" t="str">
        <f>'संकलित योग्यता प्रमाण-पत्र List'!C18</f>
        <v/>
      </c>
      <c r="E15" s="457" t="str">
        <f>'संकलित योग्यता प्रमाण-पत्र List'!E18</f>
        <v/>
      </c>
      <c r="F15" s="457" t="str">
        <f>'Master Sheet'!$D$2</f>
        <v>राउमावि रायमलवाडा</v>
      </c>
      <c r="G15" s="458" t="str">
        <f>'संकलित योग्यता प्रमाण-पत्र List'!H18</f>
        <v/>
      </c>
      <c r="H15" s="452" t="str">
        <f>'संकलित योग्यता प्रमाण-पत्र List'!I18</f>
        <v/>
      </c>
      <c r="I15" s="459" t="str">
        <f>'संकलित योग्यता प्रमाण-पत्र List'!F18</f>
        <v/>
      </c>
      <c r="J15" s="458" t="str">
        <f>'संकलित योग्यता प्रमाण-पत्र List'!G18</f>
        <v/>
      </c>
      <c r="K15" s="454">
        <f>'Master Sheet'!R17</f>
        <v>0.0</v>
      </c>
      <c r="L15" s="454">
        <f>'Master Sheet'!S17</f>
        <v>0.0</v>
      </c>
      <c r="M15" s="452">
        <f>'Master Sheet'!U17</f>
        <v>0.0</v>
      </c>
      <c r="N15" s="452">
        <f>'Master Sheet'!V17</f>
        <v>0.0</v>
      </c>
      <c r="O15" s="460"/>
      <c r="P15" s="218"/>
    </row>
    <row r="16" spans="8:8" ht="68.25" customHeight="1">
      <c r="A16" s="218"/>
      <c r="B16" s="456">
        <f>'संकलित योग्यता प्रमाण-पत्र List'!A19</f>
        <v>10.0</v>
      </c>
      <c r="C16" s="457" t="str">
        <f>'संकलित योग्यता प्रमाण-पत्र List'!B19</f>
        <v/>
      </c>
      <c r="D16" s="457" t="str">
        <f>'संकलित योग्यता प्रमाण-पत्र List'!C19</f>
        <v/>
      </c>
      <c r="E16" s="457" t="str">
        <f>'संकलित योग्यता प्रमाण-पत्र List'!E19</f>
        <v/>
      </c>
      <c r="F16" s="457" t="str">
        <f>'Master Sheet'!$D$2</f>
        <v>राउमावि रायमलवाडा</v>
      </c>
      <c r="G16" s="458" t="str">
        <f>'संकलित योग्यता प्रमाण-पत्र List'!H19</f>
        <v/>
      </c>
      <c r="H16" s="452" t="str">
        <f>'संकलित योग्यता प्रमाण-पत्र List'!I19</f>
        <v/>
      </c>
      <c r="I16" s="459" t="str">
        <f>'संकलित योग्यता प्रमाण-पत्र List'!F19</f>
        <v/>
      </c>
      <c r="J16" s="458" t="str">
        <f>'संकलित योग्यता प्रमाण-पत्र List'!G19</f>
        <v/>
      </c>
      <c r="K16" s="454">
        <f>'Master Sheet'!R18</f>
        <v>0.0</v>
      </c>
      <c r="L16" s="454">
        <f>'Master Sheet'!S18</f>
        <v>0.0</v>
      </c>
      <c r="M16" s="452">
        <f>'Master Sheet'!U18</f>
        <v>0.0</v>
      </c>
      <c r="N16" s="452">
        <f>'Master Sheet'!V18</f>
        <v>0.0</v>
      </c>
      <c r="O16" s="460"/>
      <c r="P16" s="218"/>
    </row>
    <row r="17" spans="8:8" ht="68.25" customHeight="1">
      <c r="A17" s="218"/>
      <c r="B17" s="456">
        <f>'संकलित योग्यता प्रमाण-पत्र List'!A20</f>
        <v>0.0</v>
      </c>
      <c r="C17" s="457" t="str">
        <f>'संकलित योग्यता प्रमाण-पत्र List'!B20</f>
        <v/>
      </c>
      <c r="D17" s="457" t="str">
        <f>'संकलित योग्यता प्रमाण-पत्र List'!C20</f>
        <v/>
      </c>
      <c r="E17" s="457" t="str">
        <f>'संकलित योग्यता प्रमाण-पत्र List'!E20</f>
        <v/>
      </c>
      <c r="F17" s="457" t="str">
        <f>'Master Sheet'!$D$2</f>
        <v>राउमावि रायमलवाडा</v>
      </c>
      <c r="G17" s="458" t="str">
        <f>'संकलित योग्यता प्रमाण-पत्र List'!H20</f>
        <v/>
      </c>
      <c r="H17" s="452" t="str">
        <f>'संकलित योग्यता प्रमाण-पत्र List'!I20</f>
        <v/>
      </c>
      <c r="I17" s="459" t="str">
        <f>'संकलित योग्यता प्रमाण-पत्र List'!F20</f>
        <v/>
      </c>
      <c r="J17" s="458" t="str">
        <f>'संकलित योग्यता प्रमाण-पत्र List'!G20</f>
        <v/>
      </c>
      <c r="K17" s="454">
        <f>'Master Sheet'!R19</f>
        <v>0.0</v>
      </c>
      <c r="L17" s="454">
        <f>'Master Sheet'!S19</f>
        <v>0.0</v>
      </c>
      <c r="M17" s="452">
        <f>'Master Sheet'!U19</f>
        <v>0.0</v>
      </c>
      <c r="N17" s="452">
        <f>'Master Sheet'!V19</f>
        <v>0.0</v>
      </c>
      <c r="O17" s="460"/>
      <c r="P17" s="218"/>
    </row>
    <row r="18" spans="8:8" ht="68.25" customHeight="1">
      <c r="A18" s="218"/>
      <c r="B18" s="456">
        <f>'संकलित योग्यता प्रमाण-पत्र List'!A21</f>
        <v>0.0</v>
      </c>
      <c r="C18" s="457" t="str">
        <f>'संकलित योग्यता प्रमाण-पत्र List'!B21</f>
        <v/>
      </c>
      <c r="D18" s="457" t="str">
        <f>'संकलित योग्यता प्रमाण-पत्र List'!C21</f>
        <v/>
      </c>
      <c r="E18" s="457" t="str">
        <f>'संकलित योग्यता प्रमाण-पत्र List'!E21</f>
        <v/>
      </c>
      <c r="F18" s="457" t="str">
        <f>'Master Sheet'!$D$2</f>
        <v>राउमावि रायमलवाडा</v>
      </c>
      <c r="G18" s="458" t="str">
        <f>'संकलित योग्यता प्रमाण-पत्र List'!H21</f>
        <v/>
      </c>
      <c r="H18" s="452" t="str">
        <f>'संकलित योग्यता प्रमाण-पत्र List'!I21</f>
        <v/>
      </c>
      <c r="I18" s="459" t="str">
        <f>'संकलित योग्यता प्रमाण-पत्र List'!F21</f>
        <v/>
      </c>
      <c r="J18" s="458" t="str">
        <f>'संकलित योग्यता प्रमाण-पत्र List'!G21</f>
        <v/>
      </c>
      <c r="K18" s="454">
        <f>'Master Sheet'!R20</f>
        <v>0.0</v>
      </c>
      <c r="L18" s="454">
        <f>'Master Sheet'!S20</f>
        <v>0.0</v>
      </c>
      <c r="M18" s="452">
        <f>'Master Sheet'!U20</f>
        <v>0.0</v>
      </c>
      <c r="N18" s="452">
        <f>'Master Sheet'!V20</f>
        <v>0.0</v>
      </c>
      <c r="O18" s="460"/>
      <c r="P18" s="218"/>
    </row>
    <row r="19" spans="8:8" ht="68.25" customHeight="1">
      <c r="A19" s="218"/>
      <c r="B19" s="456">
        <f>'संकलित योग्यता प्रमाण-पत्र List'!A22</f>
        <v>0.0</v>
      </c>
      <c r="C19" s="457" t="str">
        <f>'संकलित योग्यता प्रमाण-पत्र List'!B22</f>
        <v/>
      </c>
      <c r="D19" s="457" t="str">
        <f>'संकलित योग्यता प्रमाण-पत्र List'!C22</f>
        <v/>
      </c>
      <c r="E19" s="457" t="str">
        <f>'संकलित योग्यता प्रमाण-पत्र List'!E22</f>
        <v/>
      </c>
      <c r="F19" s="457" t="str">
        <f>'Master Sheet'!$D$2</f>
        <v>राउमावि रायमलवाडा</v>
      </c>
      <c r="G19" s="458" t="str">
        <f>'संकलित योग्यता प्रमाण-पत्र List'!H22</f>
        <v/>
      </c>
      <c r="H19" s="452" t="str">
        <f>'संकलित योग्यता प्रमाण-पत्र List'!I22</f>
        <v/>
      </c>
      <c r="I19" s="459" t="str">
        <f>'संकलित योग्यता प्रमाण-पत्र List'!F22</f>
        <v/>
      </c>
      <c r="J19" s="458" t="str">
        <f>'संकलित योग्यता प्रमाण-पत्र List'!G22</f>
        <v/>
      </c>
      <c r="K19" s="454">
        <f>'Master Sheet'!R21</f>
        <v>0.0</v>
      </c>
      <c r="L19" s="454">
        <f>'Master Sheet'!S21</f>
        <v>0.0</v>
      </c>
      <c r="M19" s="452">
        <f>'Master Sheet'!U21</f>
        <v>0.0</v>
      </c>
      <c r="N19" s="452">
        <f>'Master Sheet'!V21</f>
        <v>0.0</v>
      </c>
      <c r="O19" s="460"/>
      <c r="P19" s="218"/>
    </row>
    <row r="20" spans="8:8" ht="68.25" customHeight="1">
      <c r="A20" s="218"/>
      <c r="B20" s="456">
        <f>'संकलित योग्यता प्रमाण-पत्र List'!A23</f>
        <v>0.0</v>
      </c>
      <c r="C20" s="457" t="str">
        <f>'संकलित योग्यता प्रमाण-पत्र List'!B23</f>
        <v/>
      </c>
      <c r="D20" s="457" t="str">
        <f>'संकलित योग्यता प्रमाण-पत्र List'!C23</f>
        <v/>
      </c>
      <c r="E20" s="457" t="str">
        <f>'संकलित योग्यता प्रमाण-पत्र List'!E23</f>
        <v/>
      </c>
      <c r="F20" s="457" t="str">
        <f>'Master Sheet'!$D$2</f>
        <v>राउमावि रायमलवाडा</v>
      </c>
      <c r="G20" s="458" t="str">
        <f>'संकलित योग्यता प्रमाण-पत्र List'!H23</f>
        <v/>
      </c>
      <c r="H20" s="452" t="str">
        <f>'संकलित योग्यता प्रमाण-पत्र List'!I23</f>
        <v/>
      </c>
      <c r="I20" s="459" t="str">
        <f>'संकलित योग्यता प्रमाण-पत्र List'!F23</f>
        <v/>
      </c>
      <c r="J20" s="458" t="str">
        <f>'संकलित योग्यता प्रमाण-पत्र List'!G23</f>
        <v/>
      </c>
      <c r="K20" s="454">
        <f>'Master Sheet'!R22</f>
        <v>0.0</v>
      </c>
      <c r="L20" s="454">
        <f>'Master Sheet'!S22</f>
        <v>0.0</v>
      </c>
      <c r="M20" s="452">
        <f>'Master Sheet'!U22</f>
        <v>0.0</v>
      </c>
      <c r="N20" s="452">
        <f>'Master Sheet'!V22</f>
        <v>0.0</v>
      </c>
      <c r="O20" s="460"/>
      <c r="P20" s="218"/>
    </row>
    <row r="21" spans="8:8" ht="68.25" customHeight="1">
      <c r="A21" s="218"/>
      <c r="B21" s="456">
        <f>'संकलित योग्यता प्रमाण-पत्र List'!A24</f>
        <v>0.0</v>
      </c>
      <c r="C21" s="457" t="str">
        <f>'संकलित योग्यता प्रमाण-पत्र List'!B24</f>
        <v/>
      </c>
      <c r="D21" s="457" t="str">
        <f>'संकलित योग्यता प्रमाण-पत्र List'!C24</f>
        <v/>
      </c>
      <c r="E21" s="457" t="str">
        <f>'संकलित योग्यता प्रमाण-पत्र List'!E24</f>
        <v/>
      </c>
      <c r="F21" s="457" t="str">
        <f>'Master Sheet'!$D$2</f>
        <v>राउमावि रायमलवाडा</v>
      </c>
      <c r="G21" s="458" t="str">
        <f>'संकलित योग्यता प्रमाण-पत्र List'!H24</f>
        <v/>
      </c>
      <c r="H21" s="452" t="str">
        <f>'संकलित योग्यता प्रमाण-पत्र List'!I24</f>
        <v/>
      </c>
      <c r="I21" s="459" t="str">
        <f>'संकलित योग्यता प्रमाण-पत्र List'!F24</f>
        <v/>
      </c>
      <c r="J21" s="458" t="str">
        <f>'संकलित योग्यता प्रमाण-पत्र List'!G24</f>
        <v/>
      </c>
      <c r="K21" s="454">
        <f>'Master Sheet'!R23</f>
        <v>0.0</v>
      </c>
      <c r="L21" s="454">
        <f>'Master Sheet'!S23</f>
        <v>0.0</v>
      </c>
      <c r="M21" s="452">
        <f>'Master Sheet'!U23</f>
        <v>0.0</v>
      </c>
      <c r="N21" s="452">
        <f>'Master Sheet'!V23</f>
        <v>0.0</v>
      </c>
      <c r="O21" s="460"/>
      <c r="P21" s="218"/>
    </row>
    <row r="22" spans="8:8" ht="68.25" customHeight="1">
      <c r="A22" s="218"/>
      <c r="B22" s="456">
        <f>'संकलित योग्यता प्रमाण-पत्र List'!A25</f>
        <v>0.0</v>
      </c>
      <c r="C22" s="457" t="str">
        <f>'संकलित योग्यता प्रमाण-पत्र List'!B25</f>
        <v/>
      </c>
      <c r="D22" s="457" t="str">
        <f>'संकलित योग्यता प्रमाण-पत्र List'!C25</f>
        <v/>
      </c>
      <c r="E22" s="457" t="str">
        <f>'संकलित योग्यता प्रमाण-पत्र List'!E25</f>
        <v/>
      </c>
      <c r="F22" s="457" t="str">
        <f>'Master Sheet'!$D$2</f>
        <v>राउमावि रायमलवाडा</v>
      </c>
      <c r="G22" s="458" t="str">
        <f>'संकलित योग्यता प्रमाण-पत्र List'!H25</f>
        <v/>
      </c>
      <c r="H22" s="452" t="str">
        <f>'संकलित योग्यता प्रमाण-पत्र List'!I25</f>
        <v/>
      </c>
      <c r="I22" s="459" t="str">
        <f>'संकलित योग्यता प्रमाण-पत्र List'!F25</f>
        <v/>
      </c>
      <c r="J22" s="458" t="str">
        <f>'संकलित योग्यता प्रमाण-पत्र List'!G25</f>
        <v/>
      </c>
      <c r="K22" s="454">
        <f>'Master Sheet'!R24</f>
        <v>0.0</v>
      </c>
      <c r="L22" s="454">
        <f>'Master Sheet'!S24</f>
        <v>0.0</v>
      </c>
      <c r="M22" s="452">
        <f>'Master Sheet'!U24</f>
        <v>0.0</v>
      </c>
      <c r="N22" s="452">
        <f>'Master Sheet'!V24</f>
        <v>0.0</v>
      </c>
      <c r="O22" s="460"/>
      <c r="P22" s="218"/>
    </row>
    <row r="23" spans="8:8" ht="68.25" customHeight="1">
      <c r="A23" s="218"/>
      <c r="B23" s="456">
        <f>'संकलित योग्यता प्रमाण-पत्र List'!A26</f>
        <v>0.0</v>
      </c>
      <c r="C23" s="457" t="str">
        <f>'संकलित योग्यता प्रमाण-पत्र List'!B26</f>
        <v/>
      </c>
      <c r="D23" s="457" t="str">
        <f>'संकलित योग्यता प्रमाण-पत्र List'!C26</f>
        <v/>
      </c>
      <c r="E23" s="457" t="str">
        <f>'संकलित योग्यता प्रमाण-पत्र List'!E26</f>
        <v/>
      </c>
      <c r="F23" s="457" t="str">
        <f>'Master Sheet'!$D$2</f>
        <v>राउमावि रायमलवाडा</v>
      </c>
      <c r="G23" s="458" t="str">
        <f>'संकलित योग्यता प्रमाण-पत्र List'!H26</f>
        <v/>
      </c>
      <c r="H23" s="452" t="str">
        <f>'संकलित योग्यता प्रमाण-पत्र List'!I26</f>
        <v/>
      </c>
      <c r="I23" s="459" t="str">
        <f>'संकलित योग्यता प्रमाण-पत्र List'!F26</f>
        <v/>
      </c>
      <c r="J23" s="458" t="str">
        <f>'संकलित योग्यता प्रमाण-पत्र List'!G26</f>
        <v/>
      </c>
      <c r="K23" s="454">
        <f>'Master Sheet'!R25</f>
        <v>0.0</v>
      </c>
      <c r="L23" s="454">
        <f>'Master Sheet'!S25</f>
        <v>0.0</v>
      </c>
      <c r="M23" s="452">
        <f>'Master Sheet'!U25</f>
        <v>0.0</v>
      </c>
      <c r="N23" s="452">
        <f>'Master Sheet'!V25</f>
        <v>0.0</v>
      </c>
      <c r="O23" s="460"/>
      <c r="P23" s="218"/>
    </row>
    <row r="24" spans="8:8" ht="68.25" customHeight="1">
      <c r="A24" s="218"/>
      <c r="B24" s="456">
        <f>'संकलित योग्यता प्रमाण-पत्र List'!A27</f>
        <v>0.0</v>
      </c>
      <c r="C24" s="457" t="str">
        <f>'संकलित योग्यता प्रमाण-पत्र List'!B27</f>
        <v/>
      </c>
      <c r="D24" s="457" t="str">
        <f>'संकलित योग्यता प्रमाण-पत्र List'!C27</f>
        <v/>
      </c>
      <c r="E24" s="457" t="str">
        <f>'संकलित योग्यता प्रमाण-पत्र List'!E27</f>
        <v/>
      </c>
      <c r="F24" s="457" t="str">
        <f>'Master Sheet'!$D$2</f>
        <v>राउमावि रायमलवाडा</v>
      </c>
      <c r="G24" s="458" t="str">
        <f>'संकलित योग्यता प्रमाण-पत्र List'!H27</f>
        <v/>
      </c>
      <c r="H24" s="452" t="str">
        <f>'संकलित योग्यता प्रमाण-पत्र List'!I27</f>
        <v/>
      </c>
      <c r="I24" s="459" t="str">
        <f>'संकलित योग्यता प्रमाण-पत्र List'!F27</f>
        <v/>
      </c>
      <c r="J24" s="458" t="str">
        <f>'संकलित योग्यता प्रमाण-पत्र List'!G27</f>
        <v/>
      </c>
      <c r="K24" s="454">
        <f>'Master Sheet'!R26</f>
        <v>0.0</v>
      </c>
      <c r="L24" s="454">
        <f>'Master Sheet'!S26</f>
        <v>0.0</v>
      </c>
      <c r="M24" s="452">
        <f>'Master Sheet'!U26</f>
        <v>0.0</v>
      </c>
      <c r="N24" s="452">
        <f>'Master Sheet'!V26</f>
        <v>0.0</v>
      </c>
      <c r="O24" s="460"/>
      <c r="P24" s="218"/>
    </row>
    <row r="25" spans="8:8" ht="68.25" customHeight="1">
      <c r="A25" s="218"/>
      <c r="B25" s="456">
        <f>'संकलित योग्यता प्रमाण-पत्र List'!A28</f>
        <v>0.0</v>
      </c>
      <c r="C25" s="457" t="str">
        <f>'संकलित योग्यता प्रमाण-पत्र List'!B28</f>
        <v/>
      </c>
      <c r="D25" s="457" t="str">
        <f>'संकलित योग्यता प्रमाण-पत्र List'!C28</f>
        <v/>
      </c>
      <c r="E25" s="457" t="str">
        <f>'संकलित योग्यता प्रमाण-पत्र List'!E28</f>
        <v/>
      </c>
      <c r="F25" s="457" t="str">
        <f>'Master Sheet'!$D$2</f>
        <v>राउमावि रायमलवाडा</v>
      </c>
      <c r="G25" s="458" t="str">
        <f>'संकलित योग्यता प्रमाण-पत्र List'!H28</f>
        <v/>
      </c>
      <c r="H25" s="452" t="str">
        <f>'संकलित योग्यता प्रमाण-पत्र List'!I28</f>
        <v/>
      </c>
      <c r="I25" s="459" t="str">
        <f>'संकलित योग्यता प्रमाण-पत्र List'!F28</f>
        <v/>
      </c>
      <c r="J25" s="458" t="str">
        <f>'संकलित योग्यता प्रमाण-पत्र List'!G28</f>
        <v/>
      </c>
      <c r="K25" s="454">
        <f>'Master Sheet'!R27</f>
        <v>0.0</v>
      </c>
      <c r="L25" s="454">
        <f>'Master Sheet'!S27</f>
        <v>0.0</v>
      </c>
      <c r="M25" s="452">
        <f>'Master Sheet'!U27</f>
        <v>0.0</v>
      </c>
      <c r="N25" s="452">
        <f>'Master Sheet'!V27</f>
        <v>0.0</v>
      </c>
      <c r="O25" s="460"/>
      <c r="P25" s="218"/>
    </row>
    <row r="26" spans="8:8" ht="68.25" customHeight="1">
      <c r="A26" s="218"/>
      <c r="B26" s="456">
        <f>'संकलित योग्यता प्रमाण-पत्र List'!A29</f>
        <v>0.0</v>
      </c>
      <c r="C26" s="457" t="str">
        <f>'संकलित योग्यता प्रमाण-पत्र List'!B29</f>
        <v/>
      </c>
      <c r="D26" s="457" t="str">
        <f>'संकलित योग्यता प्रमाण-पत्र List'!C29</f>
        <v/>
      </c>
      <c r="E26" s="457" t="str">
        <f>'संकलित योग्यता प्रमाण-पत्र List'!E29</f>
        <v/>
      </c>
      <c r="F26" s="457" t="str">
        <f>'Master Sheet'!$D$2</f>
        <v>राउमावि रायमलवाडा</v>
      </c>
      <c r="G26" s="458" t="str">
        <f>'संकलित योग्यता प्रमाण-पत्र List'!H29</f>
        <v/>
      </c>
      <c r="H26" s="452" t="str">
        <f>'संकलित योग्यता प्रमाण-पत्र List'!I29</f>
        <v/>
      </c>
      <c r="I26" s="459" t="str">
        <f>'संकलित योग्यता प्रमाण-पत्र List'!F29</f>
        <v/>
      </c>
      <c r="J26" s="458" t="str">
        <f>'संकलित योग्यता प्रमाण-पत्र List'!G29</f>
        <v/>
      </c>
      <c r="K26" s="454">
        <f>'Master Sheet'!R28</f>
        <v>0.0</v>
      </c>
      <c r="L26" s="454">
        <f>'Master Sheet'!S28</f>
        <v>0.0</v>
      </c>
      <c r="M26" s="452">
        <f>'Master Sheet'!U28</f>
        <v>0.0</v>
      </c>
      <c r="N26" s="452">
        <f>'Master Sheet'!V28</f>
        <v>0.0</v>
      </c>
      <c r="O26" s="460"/>
      <c r="P26" s="218"/>
    </row>
    <row r="27" spans="8:8" ht="15.0">
      <c r="A27" s="218"/>
      <c r="B27" s="433"/>
      <c r="C27" s="434"/>
      <c r="D27" s="434"/>
      <c r="E27" s="434"/>
      <c r="F27" s="434"/>
      <c r="G27" s="434"/>
      <c r="H27" s="434"/>
      <c r="I27" s="434"/>
      <c r="J27" s="434"/>
      <c r="K27" s="434"/>
      <c r="L27" s="434"/>
      <c r="M27" s="434"/>
      <c r="N27" s="434"/>
      <c r="O27" s="435"/>
      <c r="P27" s="218"/>
    </row>
    <row r="28" spans="8:8" ht="56.25" customHeight="1">
      <c r="A28" s="218"/>
      <c r="B28" s="436"/>
      <c r="C28" s="437"/>
      <c r="D28" s="437"/>
      <c r="E28" s="437"/>
      <c r="F28" s="437"/>
      <c r="G28" s="437"/>
      <c r="H28" s="437"/>
      <c r="I28" s="437"/>
      <c r="J28" s="437"/>
      <c r="K28" s="437"/>
      <c r="L28" s="437"/>
      <c r="M28" s="437"/>
      <c r="N28" s="437"/>
      <c r="O28" s="438"/>
      <c r="P28" s="218"/>
    </row>
    <row r="29" spans="8:8" ht="26.25">
      <c r="A29" s="218"/>
      <c r="B29" s="439" t="str">
        <f>IF('Master Sheet'!E1="hindi","हस्ताक्षर दल प्रभारी","Signature Of Team Incharge")</f>
        <v>हस्ताक्षर दल प्रभारी</v>
      </c>
      <c r="C29" s="440"/>
      <c r="D29" s="440" t="str">
        <f>IF('Master Sheet'!E1="hindi","हस्ताक्षर दल प्रशिक्षक","Signature Of Team Trainer")</f>
        <v>हस्ताक्षर दल प्रशिक्षक</v>
      </c>
      <c r="E29" s="440"/>
      <c r="F29" s="440"/>
      <c r="G29" s="441" t="str">
        <f>IF('Master Sheet'!E1="hindi","हस्ताक्षर संस्था प्रधान मय मुहर","Signature and seal Of Head of Istitution")</f>
        <v>हस्ताक्षर संस्था प्रधान मय मुहर</v>
      </c>
      <c r="H29" s="441"/>
      <c r="I29" s="441"/>
      <c r="J29" s="441"/>
      <c r="K29" s="441"/>
      <c r="L29" s="440" t="str">
        <f>IF('Master Sheet'!E1="hindi","हस्ताक्षर चिकित्सक","Signature Of Doctor")</f>
        <v>हस्ताक्षर चिकित्सक</v>
      </c>
      <c r="M29" s="440"/>
      <c r="N29" s="440"/>
      <c r="O29" s="442"/>
      <c r="P29" s="218"/>
    </row>
    <row r="30" spans="8:8">
      <c r="B30" s="443"/>
      <c r="C30" s="443"/>
      <c r="D30" s="443"/>
      <c r="E30" s="443"/>
      <c r="F30" s="443"/>
      <c r="G30" s="443"/>
      <c r="H30" s="443"/>
      <c r="I30" s="443"/>
      <c r="J30" s="443"/>
      <c r="K30" s="443"/>
      <c r="L30" s="443"/>
      <c r="M30" s="443"/>
      <c r="N30" s="443"/>
      <c r="O30" s="443"/>
      <c r="P30" s="443"/>
    </row>
  </sheetData>
  <sheetProtection password="e8fa" sheet="1" objects="1" scenarios="1" formatColumns="0" formatRows="0"/>
  <mergeCells count="24">
    <mergeCell ref="B30:P30"/>
    <mergeCell ref="L29:O29"/>
    <mergeCell ref="G29:K29"/>
    <mergeCell ref="B27:O28"/>
    <mergeCell ref="B29:C29"/>
    <mergeCell ref="D29:F29"/>
    <mergeCell ref="P2:P29"/>
    <mergeCell ref="J5:J6"/>
    <mergeCell ref="O5:O6"/>
    <mergeCell ref="F5:F6"/>
    <mergeCell ref="H5:H6"/>
    <mergeCell ref="G5:G6"/>
    <mergeCell ref="M5:N5"/>
    <mergeCell ref="K5:L5"/>
    <mergeCell ref="A2:A29"/>
    <mergeCell ref="A1:P1"/>
    <mergeCell ref="E5:E6"/>
    <mergeCell ref="I5:I6"/>
    <mergeCell ref="B2:O2"/>
    <mergeCell ref="D5:D6"/>
    <mergeCell ref="C5:C6"/>
    <mergeCell ref="B5:B6"/>
    <mergeCell ref="B4:O4"/>
    <mergeCell ref="B3:O3"/>
  </mergeCells>
  <conditionalFormatting sqref="C7:O26">
    <cfRule type="cellIs" operator="equal" priority="1" dxfId="4">
      <formula>0</formula>
    </cfRule>
  </conditionalFormatting>
  <conditionalFormatting sqref="B7:O26">
    <cfRule type="expression" priority="2" dxfId="5">
      <formula>$B7=0</formula>
    </cfRule>
  </conditionalFormatting>
  <pageMargins left="0.1968503937007874" right="0.15748031496062992" top="0.2755905511811024" bottom="0.1968503937007874" header="0.2362204724409449" footer="0.15748031496062992"/>
  <pageSetup paperSize="9" scale="33" orientation="landscape"/>
</worksheet>
</file>

<file path=xl/worksheets/sheet9.xml><?xml version="1.0" encoding="utf-8"?>
<worksheet xmlns:r="http://schemas.openxmlformats.org/officeDocument/2006/relationships" xmlns="http://schemas.openxmlformats.org/spreadsheetml/2006/main">
  <dimension ref="A1:R28"/>
  <sheetViews>
    <sheetView workbookViewId="0" topLeftCell="A13" zoomScale="70">
      <selection activeCell="M19" sqref="M19"/>
    </sheetView>
  </sheetViews>
  <sheetFormatPr defaultRowHeight="33.75" defaultColWidth="0" zeroHeight="1"/>
  <cols>
    <col min="1" max="1" customWidth="1" width="8.855469" style="461"/>
    <col min="2" max="2" customWidth="1" width="24.710938" style="461"/>
    <col min="3" max="3" customWidth="1" width="25.710938" style="461"/>
    <col min="4" max="4" customWidth="1" bestFit="1" width="10.140625" style="461"/>
    <col min="5" max="5" customWidth="1" width="45.42578" style="462"/>
    <col min="6" max="6" customWidth="1" width="24.285156" style="461"/>
    <col min="7" max="7" customWidth="1" width="6.8554688" style="461"/>
    <col min="8" max="8" customWidth="1" width="2.5703125" style="461"/>
    <col min="9" max="10" customWidth="1" width="6.0" style="461"/>
    <col min="11" max="11" customWidth="1" width="3.140625" style="461"/>
    <col min="12" max="12" customWidth="1" width="7.0" style="461"/>
    <col min="13" max="13" customWidth="1" width="16.570312" style="461"/>
    <col min="14" max="14" customWidth="1" width="18.0" style="461"/>
    <col min="15" max="15" customWidth="1" width="13.425781" style="461"/>
    <col min="16" max="16" customWidth="1" width="25.710938" style="461"/>
    <col min="17" max="17" customWidth="1" width="9.140625" style="0"/>
    <col min="18" max="16384" hidden="1" customWidth="0" width="9.140625" style="0"/>
  </cols>
  <sheetData>
    <row r="1" spans="8:8" ht="41.25">
      <c r="A1" s="463" t="s">
        <v>171</v>
      </c>
      <c r="B1" s="464"/>
      <c r="C1" s="464"/>
      <c r="D1" s="464"/>
      <c r="E1" s="464"/>
      <c r="F1" s="464"/>
      <c r="G1" s="464"/>
      <c r="H1" s="464"/>
      <c r="I1" s="464"/>
      <c r="J1" s="464"/>
      <c r="K1" s="464"/>
      <c r="L1" s="464"/>
      <c r="M1" s="464"/>
      <c r="N1" s="464"/>
      <c r="O1" s="464"/>
      <c r="P1" s="465"/>
    </row>
    <row r="2" spans="8:8" ht="33.75">
      <c r="A2" s="466" t="s">
        <v>172</v>
      </c>
      <c r="B2" s="467"/>
      <c r="C2" s="467"/>
      <c r="D2" s="467"/>
      <c r="E2" s="467"/>
      <c r="F2" s="467"/>
      <c r="G2" s="467"/>
      <c r="H2" s="467"/>
      <c r="I2" s="467"/>
      <c r="J2" s="467"/>
      <c r="K2" s="467"/>
      <c r="L2" s="467"/>
      <c r="M2" s="467"/>
      <c r="N2" s="467"/>
      <c r="O2" s="467"/>
      <c r="P2" s="468"/>
    </row>
    <row r="3" spans="8:8" ht="36.0">
      <c r="A3" s="469" t="s">
        <v>173</v>
      </c>
      <c r="B3" s="470"/>
      <c r="C3" s="470"/>
      <c r="D3" s="470"/>
      <c r="E3" s="470"/>
      <c r="F3" s="470"/>
      <c r="G3" s="470"/>
      <c r="H3" s="470"/>
      <c r="I3" s="470"/>
      <c r="J3" s="470"/>
      <c r="K3" s="470"/>
      <c r="L3" s="470"/>
      <c r="M3" s="470"/>
      <c r="N3" s="470"/>
      <c r="O3" s="470"/>
      <c r="P3" s="471"/>
    </row>
    <row r="4" spans="8:8" ht="26.25">
      <c r="A4" s="472" t="s">
        <v>150</v>
      </c>
      <c r="B4" s="473" t="s">
        <v>151</v>
      </c>
      <c r="C4" s="474" t="s">
        <v>152</v>
      </c>
      <c r="D4" s="473" t="s">
        <v>153</v>
      </c>
      <c r="E4" s="473" t="s">
        <v>158</v>
      </c>
      <c r="F4" s="474" t="s">
        <v>155</v>
      </c>
      <c r="G4" s="475" t="s">
        <v>156</v>
      </c>
      <c r="H4" s="475"/>
      <c r="I4" s="476">
        <v>45291.0</v>
      </c>
      <c r="J4" s="476"/>
      <c r="K4" s="476"/>
      <c r="L4" s="477" t="s">
        <v>157</v>
      </c>
      <c r="M4" s="474" t="s">
        <v>154</v>
      </c>
      <c r="N4" s="478" t="s">
        <v>162</v>
      </c>
      <c r="O4" s="479" t="s">
        <v>163</v>
      </c>
      <c r="P4" s="480" t="s">
        <v>164</v>
      </c>
    </row>
    <row r="5" spans="8:8" ht="54.75" customHeight="1">
      <c r="A5" s="481"/>
      <c r="B5" s="482"/>
      <c r="C5" s="483"/>
      <c r="D5" s="482"/>
      <c r="E5" s="482"/>
      <c r="F5" s="483"/>
      <c r="G5" s="484" t="s">
        <v>159</v>
      </c>
      <c r="H5" s="484"/>
      <c r="I5" s="484" t="s">
        <v>160</v>
      </c>
      <c r="J5" s="484"/>
      <c r="K5" s="484" t="s">
        <v>161</v>
      </c>
      <c r="L5" s="484"/>
      <c r="M5" s="483"/>
      <c r="N5" s="484"/>
      <c r="O5" s="485"/>
      <c r="P5" s="486"/>
    </row>
    <row r="6" spans="8:8" ht="33.0" customHeight="1">
      <c r="A6" s="487">
        <v>1.0</v>
      </c>
      <c r="B6" s="488"/>
      <c r="C6" s="488"/>
      <c r="D6" s="489"/>
      <c r="E6" s="488"/>
      <c r="F6" s="490"/>
      <c r="G6" s="491" t="str">
        <f>IF($F6="","",DATEDIF($F6,$I$4,"MD"))</f>
        <v/>
      </c>
      <c r="H6" s="491"/>
      <c r="I6" s="491" t="str">
        <f>IF($F6="","",DATEDIF($F6,$I$4,"YM"))</f>
        <v/>
      </c>
      <c r="J6" s="491"/>
      <c r="K6" s="491" t="str">
        <f>IF($F6="","",DATEDIF($F6,$I$4,"Y"))</f>
        <v/>
      </c>
      <c r="L6" s="491"/>
      <c r="M6" s="489"/>
      <c r="N6" s="490"/>
      <c r="O6" s="490"/>
      <c r="P6" s="492"/>
    </row>
    <row r="7" spans="8:8" ht="33.0" customHeight="1">
      <c r="A7" s="493">
        <v>2.0</v>
      </c>
      <c r="B7" s="494"/>
      <c r="C7" s="494"/>
      <c r="D7" s="495"/>
      <c r="E7" s="496"/>
      <c r="F7" s="497"/>
      <c r="G7" s="498" t="str">
        <f>IF($F7="","",DATEDIF($F7,$I$4,"MD"))</f>
        <v/>
      </c>
      <c r="H7" s="498"/>
      <c r="I7" s="498" t="str">
        <f>IF($F7="","",DATEDIF($F7,$I$4,"YM"))</f>
        <v/>
      </c>
      <c r="J7" s="498"/>
      <c r="K7" s="498" t="str">
        <f>IF($F7="","",DATEDIF($F7,$I$4,"Y"))</f>
        <v/>
      </c>
      <c r="L7" s="498"/>
      <c r="M7" s="495"/>
      <c r="N7" s="497"/>
      <c r="O7" s="497"/>
      <c r="P7" s="499"/>
    </row>
    <row r="8" spans="8:8" ht="33.0" customHeight="1">
      <c r="A8" s="493">
        <v>3.0</v>
      </c>
      <c r="B8" s="494"/>
      <c r="C8" s="494"/>
      <c r="D8" s="495"/>
      <c r="E8" s="496"/>
      <c r="F8" s="497"/>
      <c r="G8" s="498" t="str">
        <f t="shared" si="0" ref="G8:G25">IF($F8="","",DATEDIF($F8,$I$4,"MD"))</f>
        <v/>
      </c>
      <c r="H8" s="498"/>
      <c r="I8" s="498" t="str">
        <f t="shared" si="1" ref="I8:I25">IF($F8="","",DATEDIF($F8,$I$4,"YM"))</f>
        <v/>
      </c>
      <c r="J8" s="498"/>
      <c r="K8" s="498" t="str">
        <f t="shared" si="2" ref="K8:K25">IF($F8="","",DATEDIF($F8,$I$4,"Y"))</f>
        <v/>
      </c>
      <c r="L8" s="498"/>
      <c r="M8" s="495"/>
      <c r="N8" s="497"/>
      <c r="O8" s="497"/>
      <c r="P8" s="499"/>
    </row>
    <row r="9" spans="8:8" ht="33.0" customHeight="1">
      <c r="A9" s="493">
        <v>4.0</v>
      </c>
      <c r="B9" s="494"/>
      <c r="C9" s="494"/>
      <c r="D9" s="495"/>
      <c r="E9" s="494"/>
      <c r="F9" s="497"/>
      <c r="G9" s="498" t="str">
        <f t="shared" si="0"/>
        <v/>
      </c>
      <c r="H9" s="498"/>
      <c r="I9" s="498" t="str">
        <f t="shared" si="1"/>
        <v/>
      </c>
      <c r="J9" s="498"/>
      <c r="K9" s="498" t="str">
        <f t="shared" si="2"/>
        <v/>
      </c>
      <c r="L9" s="498"/>
      <c r="M9" s="495"/>
      <c r="N9" s="497"/>
      <c r="O9" s="497"/>
      <c r="P9" s="499"/>
    </row>
    <row r="10" spans="8:8" ht="33.0" customHeight="1">
      <c r="A10" s="493">
        <v>5.0</v>
      </c>
      <c r="B10" s="494"/>
      <c r="C10" s="494"/>
      <c r="D10" s="495"/>
      <c r="E10" s="494"/>
      <c r="F10" s="497"/>
      <c r="G10" s="498" t="str">
        <f t="shared" si="0"/>
        <v/>
      </c>
      <c r="H10" s="498"/>
      <c r="I10" s="498" t="str">
        <f t="shared" si="1"/>
        <v/>
      </c>
      <c r="J10" s="498"/>
      <c r="K10" s="498" t="str">
        <f t="shared" si="2"/>
        <v/>
      </c>
      <c r="L10" s="498"/>
      <c r="M10" s="495"/>
      <c r="N10" s="497"/>
      <c r="O10" s="497"/>
      <c r="P10" s="499"/>
    </row>
    <row r="11" spans="8:8" ht="33.0" customHeight="1">
      <c r="A11" s="493">
        <v>6.0</v>
      </c>
      <c r="B11" s="494"/>
      <c r="C11" s="494"/>
      <c r="D11" s="495"/>
      <c r="E11" s="496"/>
      <c r="F11" s="497"/>
      <c r="G11" s="498" t="str">
        <f t="shared" si="0"/>
        <v/>
      </c>
      <c r="H11" s="498"/>
      <c r="I11" s="498" t="str">
        <f t="shared" si="1"/>
        <v/>
      </c>
      <c r="J11" s="498"/>
      <c r="K11" s="498" t="str">
        <f t="shared" si="2"/>
        <v/>
      </c>
      <c r="L11" s="498"/>
      <c r="M11" s="495"/>
      <c r="N11" s="497"/>
      <c r="O11" s="497"/>
      <c r="P11" s="499"/>
    </row>
    <row r="12" spans="8:8" ht="33.0" customHeight="1">
      <c r="A12" s="493">
        <v>7.0</v>
      </c>
      <c r="B12" s="494"/>
      <c r="C12" s="494"/>
      <c r="D12" s="495"/>
      <c r="E12" s="494"/>
      <c r="F12" s="497"/>
      <c r="G12" s="498" t="str">
        <f t="shared" si="0"/>
        <v/>
      </c>
      <c r="H12" s="498"/>
      <c r="I12" s="498" t="str">
        <f t="shared" si="1"/>
        <v/>
      </c>
      <c r="J12" s="498"/>
      <c r="K12" s="498" t="str">
        <f t="shared" si="2"/>
        <v/>
      </c>
      <c r="L12" s="498"/>
      <c r="M12" s="495"/>
      <c r="N12" s="497"/>
      <c r="O12" s="497"/>
      <c r="P12" s="499"/>
    </row>
    <row r="13" spans="8:8" ht="33.0" customHeight="1">
      <c r="A13" s="493">
        <v>8.0</v>
      </c>
      <c r="B13" s="494"/>
      <c r="C13" s="494"/>
      <c r="D13" s="495"/>
      <c r="E13" s="494"/>
      <c r="F13" s="497"/>
      <c r="G13" s="498" t="str">
        <f t="shared" si="0"/>
        <v/>
      </c>
      <c r="H13" s="498"/>
      <c r="I13" s="498" t="str">
        <f t="shared" si="1"/>
        <v/>
      </c>
      <c r="J13" s="498"/>
      <c r="K13" s="498" t="str">
        <f t="shared" si="2"/>
        <v/>
      </c>
      <c r="L13" s="498"/>
      <c r="M13" s="495"/>
      <c r="N13" s="497"/>
      <c r="O13" s="497"/>
      <c r="P13" s="499"/>
    </row>
    <row r="14" spans="8:8" ht="33.0" customHeight="1">
      <c r="A14" s="493">
        <v>9.0</v>
      </c>
      <c r="B14" s="494"/>
      <c r="C14" s="494"/>
      <c r="D14" s="495"/>
      <c r="E14" s="496"/>
      <c r="F14" s="497"/>
      <c r="G14" s="498" t="str">
        <f t="shared" si="0"/>
        <v/>
      </c>
      <c r="H14" s="498"/>
      <c r="I14" s="498" t="str">
        <f t="shared" si="1"/>
        <v/>
      </c>
      <c r="J14" s="498"/>
      <c r="K14" s="498" t="str">
        <f t="shared" si="2"/>
        <v/>
      </c>
      <c r="L14" s="498"/>
      <c r="M14" s="495"/>
      <c r="N14" s="497"/>
      <c r="O14" s="497"/>
      <c r="P14" s="499"/>
    </row>
    <row r="15" spans="8:8" ht="33.0" customHeight="1">
      <c r="A15" s="493">
        <v>10.0</v>
      </c>
      <c r="B15" s="494"/>
      <c r="C15" s="494"/>
      <c r="D15" s="495"/>
      <c r="E15" s="494"/>
      <c r="F15" s="497"/>
      <c r="G15" s="498" t="str">
        <f t="shared" si="0"/>
        <v/>
      </c>
      <c r="H15" s="498"/>
      <c r="I15" s="498" t="str">
        <f t="shared" si="1"/>
        <v/>
      </c>
      <c r="J15" s="498"/>
      <c r="K15" s="498" t="str">
        <f t="shared" si="2"/>
        <v/>
      </c>
      <c r="L15" s="498"/>
      <c r="M15" s="495"/>
      <c r="N15" s="497"/>
      <c r="O15" s="497"/>
      <c r="P15" s="499"/>
    </row>
    <row r="16" spans="8:8" ht="33.0" customHeight="1">
      <c r="A16" s="493">
        <v>11.0</v>
      </c>
      <c r="B16" s="494"/>
      <c r="C16" s="494"/>
      <c r="D16" s="495"/>
      <c r="E16" s="494"/>
      <c r="F16" s="497"/>
      <c r="G16" s="498" t="str">
        <f t="shared" si="0"/>
        <v/>
      </c>
      <c r="H16" s="498"/>
      <c r="I16" s="498" t="str">
        <f t="shared" si="1"/>
        <v/>
      </c>
      <c r="J16" s="498"/>
      <c r="K16" s="498" t="str">
        <f t="shared" si="2"/>
        <v/>
      </c>
      <c r="L16" s="498"/>
      <c r="M16" s="495"/>
      <c r="N16" s="497"/>
      <c r="O16" s="497"/>
      <c r="P16" s="499"/>
    </row>
    <row r="17" spans="8:8" ht="33.0" customHeight="1">
      <c r="A17" s="493">
        <v>12.0</v>
      </c>
      <c r="B17" s="494"/>
      <c r="C17" s="494"/>
      <c r="D17" s="495"/>
      <c r="E17" s="494"/>
      <c r="F17" s="497"/>
      <c r="G17" s="498" t="str">
        <f t="shared" si="0"/>
        <v/>
      </c>
      <c r="H17" s="498"/>
      <c r="I17" s="498" t="str">
        <f t="shared" si="1"/>
        <v/>
      </c>
      <c r="J17" s="498"/>
      <c r="K17" s="498" t="str">
        <f t="shared" si="2"/>
        <v/>
      </c>
      <c r="L17" s="498"/>
      <c r="M17" s="495"/>
      <c r="N17" s="497"/>
      <c r="O17" s="497"/>
      <c r="P17" s="499"/>
    </row>
    <row r="18" spans="8:8" ht="33.0" customHeight="1">
      <c r="A18" s="493">
        <v>13.0</v>
      </c>
      <c r="B18" s="494"/>
      <c r="C18" s="494"/>
      <c r="D18" s="495"/>
      <c r="E18" s="494"/>
      <c r="F18" s="497"/>
      <c r="G18" s="498" t="str">
        <f t="shared" si="0"/>
        <v/>
      </c>
      <c r="H18" s="498"/>
      <c r="I18" s="498" t="str">
        <f t="shared" si="1"/>
        <v/>
      </c>
      <c r="J18" s="498"/>
      <c r="K18" s="498" t="str">
        <f t="shared" si="2"/>
        <v/>
      </c>
      <c r="L18" s="498"/>
      <c r="M18" s="495"/>
      <c r="N18" s="497"/>
      <c r="O18" s="497"/>
      <c r="P18" s="499"/>
    </row>
    <row r="19" spans="8:8" ht="33.0" customHeight="1">
      <c r="A19" s="493">
        <v>14.0</v>
      </c>
      <c r="B19" s="494"/>
      <c r="C19" s="494"/>
      <c r="D19" s="495"/>
      <c r="E19" s="494"/>
      <c r="F19" s="497"/>
      <c r="G19" s="498" t="str">
        <f t="shared" si="0"/>
        <v/>
      </c>
      <c r="H19" s="498"/>
      <c r="I19" s="498" t="str">
        <f t="shared" si="1"/>
        <v/>
      </c>
      <c r="J19" s="498"/>
      <c r="K19" s="498" t="str">
        <f t="shared" si="2"/>
        <v/>
      </c>
      <c r="L19" s="498"/>
      <c r="M19" s="495"/>
      <c r="N19" s="497"/>
      <c r="O19" s="497"/>
      <c r="P19" s="499"/>
    </row>
    <row r="20" spans="8:8" ht="33.0" customHeight="1">
      <c r="A20" s="493">
        <v>15.0</v>
      </c>
      <c r="B20" s="494"/>
      <c r="C20" s="494"/>
      <c r="D20" s="495"/>
      <c r="E20" s="496"/>
      <c r="F20" s="497"/>
      <c r="G20" s="498" t="str">
        <f t="shared" si="0"/>
        <v/>
      </c>
      <c r="H20" s="498"/>
      <c r="I20" s="498" t="str">
        <f t="shared" si="1"/>
        <v/>
      </c>
      <c r="J20" s="498"/>
      <c r="K20" s="498" t="str">
        <f t="shared" si="2"/>
        <v/>
      </c>
      <c r="L20" s="498"/>
      <c r="M20" s="495"/>
      <c r="N20" s="497"/>
      <c r="O20" s="497"/>
      <c r="P20" s="499"/>
    </row>
    <row r="21" spans="8:8" ht="33.0" customHeight="1">
      <c r="A21" s="493">
        <v>16.0</v>
      </c>
      <c r="B21" s="494"/>
      <c r="C21" s="494"/>
      <c r="D21" s="495"/>
      <c r="E21" s="494"/>
      <c r="F21" s="497"/>
      <c r="G21" s="498" t="str">
        <f t="shared" si="0"/>
        <v/>
      </c>
      <c r="H21" s="498"/>
      <c r="I21" s="498" t="str">
        <f t="shared" si="1"/>
        <v/>
      </c>
      <c r="J21" s="498"/>
      <c r="K21" s="498" t="str">
        <f t="shared" si="2"/>
        <v/>
      </c>
      <c r="L21" s="498"/>
      <c r="M21" s="495"/>
      <c r="N21" s="497"/>
      <c r="O21" s="497"/>
      <c r="P21" s="499"/>
    </row>
    <row r="22" spans="8:8" ht="33.0" customHeight="1">
      <c r="A22" s="493">
        <v>17.0</v>
      </c>
      <c r="B22" s="494"/>
      <c r="C22" s="494"/>
      <c r="D22" s="495"/>
      <c r="E22" s="494"/>
      <c r="F22" s="497"/>
      <c r="G22" s="498" t="str">
        <f t="shared" si="0"/>
        <v/>
      </c>
      <c r="H22" s="498"/>
      <c r="I22" s="498" t="str">
        <f t="shared" si="1"/>
        <v/>
      </c>
      <c r="J22" s="498"/>
      <c r="K22" s="498" t="str">
        <f t="shared" si="2"/>
        <v/>
      </c>
      <c r="L22" s="498"/>
      <c r="M22" s="495"/>
      <c r="N22" s="497"/>
      <c r="O22" s="497"/>
      <c r="P22" s="499"/>
    </row>
    <row r="23" spans="8:8" ht="33.0" customHeight="1">
      <c r="A23" s="493">
        <v>18.0</v>
      </c>
      <c r="B23" s="494"/>
      <c r="C23" s="494"/>
      <c r="D23" s="495"/>
      <c r="E23" s="494"/>
      <c r="F23" s="497"/>
      <c r="G23" s="498" t="str">
        <f t="shared" si="0"/>
        <v/>
      </c>
      <c r="H23" s="498"/>
      <c r="I23" s="498" t="str">
        <f t="shared" si="1"/>
        <v/>
      </c>
      <c r="J23" s="498"/>
      <c r="K23" s="498" t="str">
        <f t="shared" si="2"/>
        <v/>
      </c>
      <c r="L23" s="498"/>
      <c r="M23" s="495"/>
      <c r="N23" s="497"/>
      <c r="O23" s="497"/>
      <c r="P23" s="499"/>
    </row>
    <row r="24" spans="8:8" ht="33.0" customHeight="1">
      <c r="A24" s="493">
        <v>19.0</v>
      </c>
      <c r="B24" s="494"/>
      <c r="C24" s="494"/>
      <c r="D24" s="495"/>
      <c r="E24" s="494"/>
      <c r="F24" s="497"/>
      <c r="G24" s="498" t="str">
        <f t="shared" si="0"/>
        <v/>
      </c>
      <c r="H24" s="498"/>
      <c r="I24" s="498" t="str">
        <f t="shared" si="1"/>
        <v/>
      </c>
      <c r="J24" s="498"/>
      <c r="K24" s="498" t="str">
        <f t="shared" si="2"/>
        <v/>
      </c>
      <c r="L24" s="498"/>
      <c r="M24" s="495"/>
      <c r="N24" s="497"/>
      <c r="O24" s="497"/>
      <c r="P24" s="499"/>
    </row>
    <row r="25" spans="8:8" ht="33.0" customHeight="1">
      <c r="A25" s="493">
        <v>20.0</v>
      </c>
      <c r="B25" s="500"/>
      <c r="C25" s="500"/>
      <c r="D25" s="501"/>
      <c r="E25" s="500"/>
      <c r="F25" s="502"/>
      <c r="G25" s="498" t="str">
        <f t="shared" si="0"/>
        <v/>
      </c>
      <c r="H25" s="498"/>
      <c r="I25" s="498" t="str">
        <f t="shared" si="1"/>
        <v/>
      </c>
      <c r="J25" s="498"/>
      <c r="K25" s="498" t="str">
        <f t="shared" si="2"/>
        <v/>
      </c>
      <c r="L25" s="498"/>
      <c r="M25" s="501"/>
      <c r="N25" s="502"/>
      <c r="O25" s="502"/>
      <c r="P25" s="503"/>
    </row>
    <row r="26" spans="8:8" ht="33.75" customHeight="1">
      <c r="A26" s="504"/>
      <c r="B26" s="505"/>
      <c r="C26" s="505"/>
      <c r="D26" s="505"/>
      <c r="E26" s="505"/>
      <c r="F26" s="505"/>
      <c r="G26" s="505"/>
      <c r="H26" s="505"/>
      <c r="I26" s="505"/>
      <c r="J26" s="505"/>
      <c r="K26" s="505"/>
      <c r="L26" s="505"/>
      <c r="M26" s="505"/>
      <c r="N26" s="505"/>
      <c r="O26" s="505"/>
      <c r="P26" s="506"/>
    </row>
    <row r="27" spans="8:8" ht="33.75" customHeight="1">
      <c r="A27" s="507"/>
      <c r="B27" s="508"/>
      <c r="C27" s="508"/>
      <c r="D27" s="508"/>
      <c r="E27" s="508"/>
      <c r="F27" s="508"/>
      <c r="G27" s="508"/>
      <c r="H27" s="508"/>
      <c r="I27" s="508"/>
      <c r="J27" s="508"/>
      <c r="K27" s="508"/>
      <c r="L27" s="508"/>
      <c r="M27" s="508"/>
      <c r="N27" s="508"/>
      <c r="O27" s="508"/>
      <c r="P27" s="509"/>
    </row>
    <row r="28" spans="8:8" ht="34.5">
      <c r="A28" s="510" t="s">
        <v>165</v>
      </c>
      <c r="B28" s="511"/>
      <c r="C28" s="512" t="s">
        <v>166</v>
      </c>
      <c r="D28" s="512"/>
      <c r="E28" s="512" t="s">
        <v>167</v>
      </c>
      <c r="F28" s="512"/>
      <c r="G28" s="513"/>
      <c r="H28" s="513"/>
      <c r="I28" s="514" t="s">
        <v>170</v>
      </c>
      <c r="J28" s="514"/>
      <c r="K28" s="514"/>
      <c r="L28" s="514"/>
      <c r="M28" s="514"/>
      <c r="N28" s="514"/>
      <c r="O28" s="515" t="s">
        <v>168</v>
      </c>
      <c r="P28" s="516"/>
    </row>
  </sheetData>
  <mergeCells count="85">
    <mergeCell ref="A1:P1"/>
    <mergeCell ref="A2:P2"/>
    <mergeCell ref="A3:P3"/>
    <mergeCell ref="G4:H4"/>
    <mergeCell ref="I12:J12"/>
    <mergeCell ref="I9:J9"/>
    <mergeCell ref="G9:H9"/>
    <mergeCell ref="I10:J10"/>
    <mergeCell ref="M4:M5"/>
    <mergeCell ref="B4:B5"/>
    <mergeCell ref="N4:N5"/>
    <mergeCell ref="O4:O5"/>
    <mergeCell ref="P4:P5"/>
    <mergeCell ref="G5:H5"/>
    <mergeCell ref="I5:J5"/>
    <mergeCell ref="K5:L5"/>
    <mergeCell ref="G8:H8"/>
    <mergeCell ref="K14:L14"/>
    <mergeCell ref="I15:J15"/>
    <mergeCell ref="O28:P28"/>
    <mergeCell ref="A4:A5"/>
    <mergeCell ref="G6:H6"/>
    <mergeCell ref="I4:K4"/>
    <mergeCell ref="G13:H13"/>
    <mergeCell ref="K16:L16"/>
    <mergeCell ref="I17:J17"/>
    <mergeCell ref="A26:P27"/>
    <mergeCell ref="D4:D5"/>
    <mergeCell ref="G10:H10"/>
    <mergeCell ref="I6:J6"/>
    <mergeCell ref="G11:H11"/>
    <mergeCell ref="I11:J11"/>
    <mergeCell ref="G18:H18"/>
    <mergeCell ref="K23:L23"/>
    <mergeCell ref="G24:H24"/>
    <mergeCell ref="G14:H14"/>
    <mergeCell ref="I25:J25"/>
    <mergeCell ref="K17:L17"/>
    <mergeCell ref="K15:L15"/>
    <mergeCell ref="F4:F5"/>
    <mergeCell ref="K10:L10"/>
    <mergeCell ref="K13:L13"/>
    <mergeCell ref="I7:J7"/>
    <mergeCell ref="G12:H12"/>
    <mergeCell ref="I13:J13"/>
    <mergeCell ref="K11:L11"/>
    <mergeCell ref="K12:L12"/>
    <mergeCell ref="G20:H20"/>
    <mergeCell ref="K21:L21"/>
    <mergeCell ref="K24:L24"/>
    <mergeCell ref="G23:H23"/>
    <mergeCell ref="K20:L20"/>
    <mergeCell ref="I23:J23"/>
    <mergeCell ref="K22:L22"/>
    <mergeCell ref="I22:J22"/>
    <mergeCell ref="C4:C5"/>
    <mergeCell ref="G7:H7"/>
    <mergeCell ref="K6:L6"/>
    <mergeCell ref="I14:J14"/>
    <mergeCell ref="E28:F28"/>
    <mergeCell ref="I28:N28"/>
    <mergeCell ref="C28:D28"/>
    <mergeCell ref="G16:H16"/>
    <mergeCell ref="K25:L25"/>
    <mergeCell ref="G28:H28"/>
    <mergeCell ref="G17:H17"/>
    <mergeCell ref="G25:H25"/>
    <mergeCell ref="K19:L19"/>
    <mergeCell ref="I24:J24"/>
    <mergeCell ref="G22:H22"/>
    <mergeCell ref="I20:J20"/>
    <mergeCell ref="I21:J21"/>
    <mergeCell ref="G21:H21"/>
    <mergeCell ref="K7:L7"/>
    <mergeCell ref="E4:E5"/>
    <mergeCell ref="I8:J8"/>
    <mergeCell ref="K8:L8"/>
    <mergeCell ref="K9:L9"/>
    <mergeCell ref="G19:H19"/>
    <mergeCell ref="I16:J16"/>
    <mergeCell ref="K18:L18"/>
    <mergeCell ref="G15:H15"/>
    <mergeCell ref="I19:J19"/>
    <mergeCell ref="I18:J18"/>
    <mergeCell ref="A28:B28"/>
  </mergeCells>
  <pageMargins left="0.35433070866141736" right="0.2362204724409449" top="0.2755905511811024" bottom="0.15748031496062992" header="0.1968503937007874" footer="0.11811023622047245"/>
  <pageSetup paperSize="9" scale="57" orientation="landscape"/>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DELL</dc:creator>
  <cp:lastModifiedBy>DELL</cp:lastModifiedBy>
  <dcterms:created xsi:type="dcterms:W3CDTF">2023-09-06T22:10:18Z</dcterms:created>
  <dcterms:modified xsi:type="dcterms:W3CDTF">2023-09-08T16:12:13Z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ea2796c406724cc1bf69263df342f94e</vt:lpwstr>
  </property>
</Properties>
</file>